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3"/>
  </bookViews>
  <sheets>
    <sheet name="2011" sheetId="1" r:id="rId1"/>
    <sheet name="2012" sheetId="2" r:id="rId2"/>
    <sheet name="2013" sheetId="3" r:id="rId3"/>
    <sheet name="2014" sheetId="4" r:id="rId4"/>
  </sheets>
  <definedNames>
    <definedName name="OLE_LINK3" localSheetId="0">'2011'!#REF!</definedName>
  </definedNames>
  <calcPr fullCalcOnLoad="1"/>
</workbook>
</file>

<file path=xl/sharedStrings.xml><?xml version="1.0" encoding="utf-8"?>
<sst xmlns="http://schemas.openxmlformats.org/spreadsheetml/2006/main" count="749" uniqueCount="143">
  <si>
    <t>Armenia - Yerevan</t>
  </si>
  <si>
    <t>Year:</t>
  </si>
  <si>
    <t>2011</t>
  </si>
  <si>
    <t xml:space="preserve"> Expected Outputs</t>
  </si>
  <si>
    <t>Key Activities</t>
  </si>
  <si>
    <t xml:space="preserve">     Timeframe</t>
  </si>
  <si>
    <t>Responsible 
Party</t>
  </si>
  <si>
    <t>Planned Budget</t>
  </si>
  <si>
    <t>Amount
US$</t>
  </si>
  <si>
    <t>Revised
US$</t>
  </si>
  <si>
    <t>Delta
US$</t>
  </si>
  <si>
    <t>Start</t>
  </si>
  <si>
    <t>End</t>
  </si>
  <si>
    <t>Impl.Agent</t>
  </si>
  <si>
    <t>Fund</t>
  </si>
  <si>
    <t>Donor</t>
  </si>
  <si>
    <t>Donor ID</t>
  </si>
  <si>
    <t>Bud. Ac'nt</t>
  </si>
  <si>
    <t>Budget Description</t>
  </si>
  <si>
    <t>ACTIVITY1</t>
  </si>
  <si>
    <t>31.12.2011</t>
  </si>
  <si>
    <t>ARM-MTA</t>
  </si>
  <si>
    <t>002184</t>
  </si>
  <si>
    <t>DGTTF</t>
  </si>
  <si>
    <t>00012</t>
  </si>
  <si>
    <t>71300</t>
  </si>
  <si>
    <t>72100</t>
  </si>
  <si>
    <t>Contractual Services - Companies</t>
  </si>
  <si>
    <t>72600</t>
  </si>
  <si>
    <t>Grants</t>
  </si>
  <si>
    <t>ACTIVITY 1 SUB-TOTAL</t>
  </si>
  <si>
    <t>ACTIVITY2</t>
  </si>
  <si>
    <t>71600</t>
  </si>
  <si>
    <t>Travel</t>
  </si>
  <si>
    <t>Rental &amp; Maintenance-Premises</t>
  </si>
  <si>
    <t>Miscellaneous Expenses</t>
  </si>
  <si>
    <t>ACTIVITY 2 SUB-TOTAL</t>
  </si>
  <si>
    <t>Programme Implementation, Monitoring and Evaluation</t>
  </si>
  <si>
    <t>ACTIVITY3</t>
  </si>
  <si>
    <t>71400</t>
  </si>
  <si>
    <t>72400</t>
  </si>
  <si>
    <t>72500</t>
  </si>
  <si>
    <t>Supplies</t>
  </si>
  <si>
    <t>73100</t>
  </si>
  <si>
    <t>74500</t>
  </si>
  <si>
    <t>ACTIVITY 3 SUB-TOTAL</t>
  </si>
  <si>
    <t>BUDGET 2011</t>
  </si>
  <si>
    <t>00061505</t>
  </si>
  <si>
    <t>Live Armenia – Project Marketplace</t>
  </si>
  <si>
    <t>00077930</t>
  </si>
  <si>
    <t xml:space="preserve">Support to participatory local Governance Capacity Assessment </t>
  </si>
  <si>
    <t xml:space="preserve">Support to formulation and implementation of development projects for Project Market Place </t>
  </si>
  <si>
    <t>ACTIVITY 4 SUB-TOTAL</t>
  </si>
  <si>
    <t>ACTIVITY4</t>
  </si>
  <si>
    <t>UNDP</t>
  </si>
  <si>
    <t>20001</t>
  </si>
  <si>
    <t>04000</t>
  </si>
  <si>
    <t>Contractual Services Companies</t>
  </si>
  <si>
    <t>Hospitality/Catering</t>
  </si>
  <si>
    <t>Audio-Visual &amp; Print Prod Costs</t>
  </si>
  <si>
    <t>74200</t>
  </si>
  <si>
    <t>72700</t>
  </si>
  <si>
    <t>Contractual Services Ind.</t>
  </si>
  <si>
    <t>Communication and Audio Visual Equip</t>
  </si>
  <si>
    <t>2012</t>
  </si>
  <si>
    <t>BUDGET 2012</t>
  </si>
  <si>
    <t>01.01.2012</t>
  </si>
  <si>
    <t>31.12.2012</t>
  </si>
  <si>
    <t>31.03.2012</t>
  </si>
  <si>
    <t xml:space="preserve">Project marketplace and knowledge transfer mechanism established </t>
  </si>
  <si>
    <t>GRAND TOTAL 2012</t>
  </si>
  <si>
    <t>TOTAL DGTTF 2012</t>
  </si>
  <si>
    <t>TOTAL UNDP 2012</t>
  </si>
  <si>
    <t>15.03.2011</t>
  </si>
  <si>
    <t>Local Consultants</t>
  </si>
  <si>
    <t>71200</t>
  </si>
  <si>
    <t>International Consultants</t>
  </si>
  <si>
    <t>73400</t>
  </si>
  <si>
    <t>Rental &amp; Maintenance of Other Equipment</t>
  </si>
  <si>
    <t>73500</t>
  </si>
  <si>
    <t>Reimbursement Costs</t>
  </si>
  <si>
    <t>76100</t>
  </si>
  <si>
    <t>75700</t>
  </si>
  <si>
    <t>Training Services</t>
  </si>
  <si>
    <t>Foreign Exchange Currency Gain/Loss</t>
  </si>
  <si>
    <t>72300</t>
  </si>
  <si>
    <t>Materials and Goods</t>
  </si>
  <si>
    <t>72800</t>
  </si>
  <si>
    <t>Information technology equipment</t>
  </si>
  <si>
    <t>Rental &amp; Maintenance of other equipment</t>
  </si>
  <si>
    <t>74100</t>
  </si>
  <si>
    <t>Professional Services</t>
  </si>
  <si>
    <t>Training</t>
  </si>
  <si>
    <t>Project Id:</t>
  </si>
  <si>
    <t>Project Title:</t>
  </si>
  <si>
    <t xml:space="preserve">Output ID  </t>
  </si>
  <si>
    <t>Mechanisms to ensure participation in the development, implementation and monitoring of strategic policies/programs at all levels developed</t>
  </si>
  <si>
    <t>30000</t>
  </si>
  <si>
    <t>Gov. Netherlands</t>
  </si>
  <si>
    <t>00182</t>
  </si>
  <si>
    <t>73300</t>
  </si>
  <si>
    <t xml:space="preserve">Rental &amp; Maintenance of Inf Tech Equip </t>
  </si>
  <si>
    <t>75100</t>
  </si>
  <si>
    <t>Facilities &amp; Administration</t>
  </si>
  <si>
    <t>2013</t>
  </si>
  <si>
    <t>01.01.2013</t>
  </si>
  <si>
    <t>31.03.2013</t>
  </si>
  <si>
    <t>BUDGET 2013</t>
  </si>
  <si>
    <t>TOTAL UNDP 2011</t>
  </si>
  <si>
    <t>TOTAL DGTTF 2011</t>
  </si>
  <si>
    <t>GRAND TOTAL 2011</t>
  </si>
  <si>
    <t>TOTAL PROJECT 2013</t>
  </si>
  <si>
    <t xml:space="preserve">    </t>
  </si>
  <si>
    <t>31.12.2013</t>
  </si>
  <si>
    <t>Contractual Services-Companies</t>
  </si>
  <si>
    <t>(0)</t>
  </si>
  <si>
    <t>Dep. Exp. Owned - ITC</t>
  </si>
  <si>
    <t>ACTIVITY 0 SUB-TOTAL</t>
  </si>
  <si>
    <t>77600</t>
  </si>
  <si>
    <t>CDR 2011</t>
  </si>
  <si>
    <t>CDR 2012</t>
  </si>
  <si>
    <t>US$</t>
  </si>
  <si>
    <t>Asset amount (CDR 2012, page 5)</t>
  </si>
  <si>
    <t>IPSAS adjustment (CDR 2012, page 6)</t>
  </si>
  <si>
    <t xml:space="preserve">              </t>
  </si>
  <si>
    <t>Total Allocation (2011-2013)</t>
  </si>
  <si>
    <t>TRAC</t>
  </si>
  <si>
    <t>Local Consultant</t>
  </si>
  <si>
    <t>Hospitality &amp; Catering</t>
  </si>
  <si>
    <t>2013 UNDP</t>
  </si>
  <si>
    <t>2013 DGTTF</t>
  </si>
  <si>
    <t>2013 Gov. Netherlands</t>
  </si>
  <si>
    <t>2014</t>
  </si>
  <si>
    <t>ACTIVITY 4</t>
  </si>
  <si>
    <t>01.01.2014</t>
  </si>
  <si>
    <t>2014 DGTTF</t>
  </si>
  <si>
    <t>01.07.2014</t>
  </si>
  <si>
    <t>BUDGET 2014</t>
  </si>
  <si>
    <t>2014 TOTAL</t>
  </si>
  <si>
    <t xml:space="preserve">2014 AWP BUDGET REVISION F_Outcome 2.3 </t>
  </si>
  <si>
    <t>Gov. Neth</t>
  </si>
  <si>
    <t>Note1: DGTTF additional funds in the amound of $510.48 was allocated as a Net Book value for transferred assets (ref: Head of FU e-mail of 1.08.2013)</t>
  </si>
  <si>
    <t>Note2: DGTTF $1 was allocated to the Y2013 budget for the asset transfer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</si>
</sst>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00000"/>
    <numFmt numFmtId="185" formatCode="&quot;$&quot;#,##0.00"/>
  </numFmts>
  <fonts count="55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 style="medium"/>
    </border>
  </borders>
  <cellStyleXfs count="64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6">
    <xf numFmtId="0" fontId="0" fillId="0" borderId="0" xfId="0" applyAlignment="1">
      <alignment vertical="top"/>
    </xf>
    <xf numFmtId="178" fontId="6" fillId="0" borderId="0" xfId="57" applyNumberFormat="1" applyFont="1">
      <alignment/>
      <protection/>
    </xf>
    <xf numFmtId="178" fontId="5" fillId="0" borderId="0" xfId="57" applyNumberFormat="1">
      <alignment/>
      <protection/>
    </xf>
    <xf numFmtId="178" fontId="5" fillId="0" borderId="0" xfId="57" applyNumberFormat="1" applyAlignment="1">
      <alignment horizontal="left" vertical="top"/>
      <protection/>
    </xf>
    <xf numFmtId="4" fontId="5" fillId="0" borderId="0" xfId="57" applyNumberFormat="1">
      <alignment/>
      <protection/>
    </xf>
    <xf numFmtId="4" fontId="7" fillId="0" borderId="0" xfId="57" applyNumberFormat="1" applyFont="1">
      <alignment/>
      <protection/>
    </xf>
    <xf numFmtId="43" fontId="5" fillId="0" borderId="0" xfId="42" applyFont="1" applyAlignment="1">
      <alignment/>
    </xf>
    <xf numFmtId="178" fontId="6" fillId="0" borderId="0" xfId="57" applyNumberFormat="1" applyFont="1" applyFill="1" applyAlignment="1">
      <alignment/>
      <protection/>
    </xf>
    <xf numFmtId="178" fontId="5" fillId="0" borderId="0" xfId="57" applyNumberFormat="1" applyFill="1" applyAlignment="1">
      <alignment horizontal="left" vertical="top"/>
      <protection/>
    </xf>
    <xf numFmtId="178" fontId="5" fillId="0" borderId="0" xfId="57" applyNumberFormat="1" applyFill="1">
      <alignment/>
      <protection/>
    </xf>
    <xf numFmtId="178" fontId="4" fillId="0" borderId="0" xfId="57" applyNumberFormat="1" applyFont="1" applyFill="1" applyAlignment="1">
      <alignment vertical="top" wrapText="1" readingOrder="1"/>
      <protection/>
    </xf>
    <xf numFmtId="14" fontId="8" fillId="0" borderId="0" xfId="57" applyNumberFormat="1" applyFont="1" applyAlignment="1">
      <alignment horizontal="left" vertical="top" wrapText="1"/>
      <protection/>
    </xf>
    <xf numFmtId="49" fontId="6" fillId="0" borderId="0" xfId="42" applyNumberFormat="1" applyFont="1" applyAlignment="1">
      <alignment horizontal="left"/>
    </xf>
    <xf numFmtId="14" fontId="5" fillId="0" borderId="0" xfId="57" applyNumberFormat="1" applyFont="1" applyAlignment="1">
      <alignment horizontal="right"/>
      <protection/>
    </xf>
    <xf numFmtId="0" fontId="9" fillId="0" borderId="0" xfId="0" applyFont="1" applyAlignment="1">
      <alignment vertical="top"/>
    </xf>
    <xf numFmtId="14" fontId="5" fillId="0" borderId="10" xfId="57" applyNumberFormat="1" applyBorder="1" applyAlignment="1">
      <alignment vertical="top"/>
      <protection/>
    </xf>
    <xf numFmtId="178" fontId="5" fillId="0" borderId="11" xfId="57" applyNumberFormat="1" applyBorder="1">
      <alignment/>
      <protection/>
    </xf>
    <xf numFmtId="49" fontId="5" fillId="0" borderId="12" xfId="57" applyNumberFormat="1" applyFill="1" applyBorder="1">
      <alignment/>
      <protection/>
    </xf>
    <xf numFmtId="178" fontId="5" fillId="0" borderId="12" xfId="57" applyNumberFormat="1" applyFill="1" applyBorder="1">
      <alignment/>
      <protection/>
    </xf>
    <xf numFmtId="49" fontId="5" fillId="0" borderId="13" xfId="57" applyNumberFormat="1" applyBorder="1" applyAlignment="1">
      <alignment horizontal="center"/>
      <protection/>
    </xf>
    <xf numFmtId="178" fontId="5" fillId="0" borderId="13" xfId="57" applyNumberFormat="1" applyBorder="1">
      <alignment/>
      <protection/>
    </xf>
    <xf numFmtId="14" fontId="52" fillId="0" borderId="14" xfId="57" applyNumberFormat="1" applyFont="1" applyBorder="1" applyAlignment="1">
      <alignment vertical="top"/>
      <protection/>
    </xf>
    <xf numFmtId="178" fontId="5" fillId="8" borderId="15" xfId="57" applyNumberFormat="1" applyFill="1" applyBorder="1">
      <alignment/>
      <protection/>
    </xf>
    <xf numFmtId="178" fontId="5" fillId="8" borderId="15" xfId="57" applyNumberFormat="1" applyFill="1" applyBorder="1" applyAlignment="1">
      <alignment horizontal="center"/>
      <protection/>
    </xf>
    <xf numFmtId="178" fontId="5" fillId="8" borderId="11" xfId="57" applyNumberFormat="1" applyFill="1" applyBorder="1">
      <alignment/>
      <protection/>
    </xf>
    <xf numFmtId="178" fontId="5" fillId="0" borderId="10" xfId="57" applyNumberFormat="1" applyFont="1" applyBorder="1" applyAlignment="1">
      <alignment vertical="top"/>
      <protection/>
    </xf>
    <xf numFmtId="49" fontId="5" fillId="0" borderId="13" xfId="57" applyNumberFormat="1" applyFill="1" applyBorder="1" applyAlignment="1">
      <alignment horizontal="center"/>
      <protection/>
    </xf>
    <xf numFmtId="178" fontId="5" fillId="0" borderId="13" xfId="57" applyNumberFormat="1" applyFill="1" applyBorder="1">
      <alignment/>
      <protection/>
    </xf>
    <xf numFmtId="4" fontId="5" fillId="0" borderId="13" xfId="57" applyNumberFormat="1" applyFont="1" applyFill="1" applyBorder="1">
      <alignment/>
      <protection/>
    </xf>
    <xf numFmtId="3" fontId="0" fillId="0" borderId="0" xfId="0" applyNumberFormat="1" applyAlignment="1">
      <alignment vertical="top"/>
    </xf>
    <xf numFmtId="178" fontId="5" fillId="0" borderId="13" xfId="57" applyNumberFormat="1" applyFont="1" applyBorder="1">
      <alignment/>
      <protection/>
    </xf>
    <xf numFmtId="4" fontId="5" fillId="0" borderId="13" xfId="57" applyNumberFormat="1" applyFont="1" applyBorder="1">
      <alignment/>
      <protection/>
    </xf>
    <xf numFmtId="49" fontId="5" fillId="0" borderId="13" xfId="57" applyNumberFormat="1" applyFont="1" applyFill="1" applyBorder="1" applyAlignment="1">
      <alignment horizontal="center"/>
      <protection/>
    </xf>
    <xf numFmtId="178" fontId="5" fillId="0" borderId="13" xfId="57" applyNumberFormat="1" applyFont="1" applyFill="1" applyBorder="1">
      <alignment/>
      <protection/>
    </xf>
    <xf numFmtId="4" fontId="5" fillId="0" borderId="0" xfId="0" applyNumberFormat="1" applyFont="1" applyAlignment="1">
      <alignment vertical="top"/>
    </xf>
    <xf numFmtId="4" fontId="5" fillId="0" borderId="0" xfId="57" applyNumberFormat="1" applyFont="1">
      <alignment/>
      <protection/>
    </xf>
    <xf numFmtId="178" fontId="11" fillId="0" borderId="0" xfId="57" applyNumberFormat="1" applyFont="1" applyFill="1" applyAlignment="1">
      <alignment vertical="top" wrapText="1" readingOrder="1"/>
      <protection/>
    </xf>
    <xf numFmtId="4" fontId="6" fillId="8" borderId="13" xfId="57" applyNumberFormat="1" applyFont="1" applyFill="1" applyBorder="1">
      <alignment/>
      <protection/>
    </xf>
    <xf numFmtId="0" fontId="5" fillId="0" borderId="0" xfId="57" applyFont="1">
      <alignment/>
      <protection/>
    </xf>
    <xf numFmtId="178" fontId="5" fillId="0" borderId="14" xfId="57" applyNumberFormat="1" applyFont="1" applyBorder="1" applyAlignment="1">
      <alignment vertical="top"/>
      <protection/>
    </xf>
    <xf numFmtId="14" fontId="5" fillId="0" borderId="14" xfId="57" applyNumberFormat="1" applyBorder="1" applyAlignment="1">
      <alignment vertical="top"/>
      <protection/>
    </xf>
    <xf numFmtId="0" fontId="9" fillId="0" borderId="0" xfId="0" applyFont="1" applyAlignment="1">
      <alignment vertical="top" wrapText="1" readingOrder="1"/>
    </xf>
    <xf numFmtId="178" fontId="6" fillId="8" borderId="13" xfId="57" applyNumberFormat="1" applyFont="1" applyFill="1" applyBorder="1">
      <alignment/>
      <protection/>
    </xf>
    <xf numFmtId="178" fontId="5" fillId="8" borderId="13" xfId="57" applyNumberFormat="1" applyFill="1" applyBorder="1">
      <alignment/>
      <protection/>
    </xf>
    <xf numFmtId="178" fontId="5" fillId="8" borderId="13" xfId="57" applyNumberFormat="1" applyFill="1" applyBorder="1" applyAlignment="1">
      <alignment horizontal="center"/>
      <protection/>
    </xf>
    <xf numFmtId="178" fontId="5" fillId="8" borderId="12" xfId="57" applyNumberFormat="1" applyFill="1" applyBorder="1">
      <alignment/>
      <protection/>
    </xf>
    <xf numFmtId="14" fontId="5" fillId="8" borderId="12" xfId="57" applyNumberFormat="1" applyFill="1" applyBorder="1" applyAlignment="1">
      <alignment horizontal="left" vertical="top"/>
      <protection/>
    </xf>
    <xf numFmtId="14" fontId="52" fillId="0" borderId="12" xfId="57" applyNumberFormat="1" applyFont="1" applyBorder="1" applyAlignment="1">
      <alignment vertical="top"/>
      <protection/>
    </xf>
    <xf numFmtId="0" fontId="0" fillId="0" borderId="12" xfId="0" applyBorder="1" applyAlignment="1">
      <alignment vertical="top"/>
    </xf>
    <xf numFmtId="178" fontId="5" fillId="3" borderId="11" xfId="57" applyNumberFormat="1" applyFill="1" applyBorder="1">
      <alignment/>
      <protection/>
    </xf>
    <xf numFmtId="49" fontId="5" fillId="3" borderId="12" xfId="57" applyNumberFormat="1" applyFill="1" applyBorder="1">
      <alignment/>
      <protection/>
    </xf>
    <xf numFmtId="178" fontId="5" fillId="3" borderId="12" xfId="57" applyNumberFormat="1" applyFill="1" applyBorder="1">
      <alignment/>
      <protection/>
    </xf>
    <xf numFmtId="49" fontId="5" fillId="3" borderId="13" xfId="57" applyNumberFormat="1" applyFill="1" applyBorder="1" applyAlignment="1">
      <alignment horizontal="center"/>
      <protection/>
    </xf>
    <xf numFmtId="178" fontId="5" fillId="3" borderId="13" xfId="57" applyNumberFormat="1" applyFill="1" applyBorder="1">
      <alignment/>
      <protection/>
    </xf>
    <xf numFmtId="4" fontId="5" fillId="3" borderId="13" xfId="57" applyNumberFormat="1" applyFont="1" applyFill="1" applyBorder="1">
      <alignment/>
      <protection/>
    </xf>
    <xf numFmtId="49" fontId="5" fillId="3" borderId="13" xfId="57" applyNumberFormat="1" applyFont="1" applyFill="1" applyBorder="1" applyAlignment="1">
      <alignment horizontal="center"/>
      <protection/>
    </xf>
    <xf numFmtId="178" fontId="5" fillId="3" borderId="13" xfId="57" applyNumberFormat="1" applyFont="1" applyFill="1" applyBorder="1">
      <alignment/>
      <protection/>
    </xf>
    <xf numFmtId="14" fontId="5" fillId="8" borderId="16" xfId="57" applyNumberFormat="1" applyFill="1" applyBorder="1" applyAlignment="1">
      <alignment horizontal="left" vertical="top"/>
      <protection/>
    </xf>
    <xf numFmtId="4" fontId="5" fillId="0" borderId="13" xfId="0" applyNumberFormat="1" applyFont="1" applyFill="1" applyBorder="1" applyAlignment="1">
      <alignment vertical="top"/>
    </xf>
    <xf numFmtId="49" fontId="5" fillId="3" borderId="13" xfId="57" applyNumberFormat="1" applyFill="1" applyBorder="1">
      <alignment/>
      <protection/>
    </xf>
    <xf numFmtId="178" fontId="5" fillId="8" borderId="0" xfId="57" applyNumberFormat="1" applyFill="1" applyBorder="1">
      <alignment/>
      <protection/>
    </xf>
    <xf numFmtId="14" fontId="5" fillId="8" borderId="0" xfId="57" applyNumberFormat="1" applyFill="1" applyBorder="1" applyAlignment="1">
      <alignment horizontal="left" vertical="top"/>
      <protection/>
    </xf>
    <xf numFmtId="14" fontId="5" fillId="0" borderId="17" xfId="57" applyNumberFormat="1" applyBorder="1" applyAlignment="1">
      <alignment vertical="top"/>
      <protection/>
    </xf>
    <xf numFmtId="4" fontId="5" fillId="0" borderId="11" xfId="57" applyNumberFormat="1" applyFont="1" applyBorder="1">
      <alignment/>
      <protection/>
    </xf>
    <xf numFmtId="4" fontId="5" fillId="3" borderId="11" xfId="57" applyNumberFormat="1" applyFont="1" applyFill="1" applyBorder="1">
      <alignment/>
      <protection/>
    </xf>
    <xf numFmtId="4" fontId="5" fillId="3" borderId="13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178" fontId="6" fillId="8" borderId="11" xfId="57" applyNumberFormat="1" applyFont="1" applyFill="1" applyBorder="1">
      <alignment/>
      <protection/>
    </xf>
    <xf numFmtId="14" fontId="5" fillId="0" borderId="16" xfId="57" applyNumberFormat="1" applyBorder="1" applyAlignment="1">
      <alignment vertical="top"/>
      <protection/>
    </xf>
    <xf numFmtId="178" fontId="5" fillId="0" borderId="11" xfId="57" applyNumberFormat="1" applyFont="1" applyBorder="1">
      <alignment/>
      <protection/>
    </xf>
    <xf numFmtId="178" fontId="6" fillId="8" borderId="18" xfId="57" applyNumberFormat="1" applyFont="1" applyFill="1" applyBorder="1">
      <alignment/>
      <protection/>
    </xf>
    <xf numFmtId="178" fontId="6" fillId="8" borderId="19" xfId="57" applyNumberFormat="1" applyFont="1" applyFill="1" applyBorder="1">
      <alignment/>
      <protection/>
    </xf>
    <xf numFmtId="14" fontId="5" fillId="0" borderId="20" xfId="57" applyNumberFormat="1" applyBorder="1" applyAlignment="1">
      <alignment vertical="top"/>
      <protection/>
    </xf>
    <xf numFmtId="14" fontId="5" fillId="0" borderId="13" xfId="57" applyNumberFormat="1" applyBorder="1" applyAlignment="1">
      <alignment vertical="top"/>
      <protection/>
    </xf>
    <xf numFmtId="178" fontId="5" fillId="0" borderId="12" xfId="57" applyNumberFormat="1" applyFont="1" applyBorder="1" applyAlignment="1">
      <alignment vertical="top"/>
      <protection/>
    </xf>
    <xf numFmtId="14" fontId="5" fillId="0" borderId="12" xfId="57" applyNumberFormat="1" applyBorder="1" applyAlignment="1">
      <alignment vertical="top"/>
      <protection/>
    </xf>
    <xf numFmtId="178" fontId="5" fillId="0" borderId="13" xfId="57" applyNumberFormat="1" applyFont="1" applyBorder="1" applyAlignment="1">
      <alignment vertical="top"/>
      <protection/>
    </xf>
    <xf numFmtId="178" fontId="5" fillId="0" borderId="13" xfId="57" applyNumberFormat="1" applyBorder="1" applyAlignment="1">
      <alignment vertical="top" wrapText="1"/>
      <protection/>
    </xf>
    <xf numFmtId="49" fontId="5" fillId="33" borderId="12" xfId="57" applyNumberFormat="1" applyFill="1" applyBorder="1">
      <alignment/>
      <protection/>
    </xf>
    <xf numFmtId="178" fontId="5" fillId="33" borderId="12" xfId="57" applyNumberFormat="1" applyFill="1" applyBorder="1">
      <alignment/>
      <protection/>
    </xf>
    <xf numFmtId="49" fontId="5" fillId="33" borderId="13" xfId="57" applyNumberFormat="1" applyFill="1" applyBorder="1" applyAlignment="1">
      <alignment horizontal="center"/>
      <protection/>
    </xf>
    <xf numFmtId="178" fontId="5" fillId="33" borderId="13" xfId="57" applyNumberFormat="1" applyFill="1" applyBorder="1">
      <alignment/>
      <protection/>
    </xf>
    <xf numFmtId="4" fontId="5" fillId="33" borderId="13" xfId="57" applyNumberFormat="1" applyFont="1" applyFill="1" applyBorder="1">
      <alignment/>
      <protection/>
    </xf>
    <xf numFmtId="14" fontId="5" fillId="0" borderId="11" xfId="57" applyNumberFormat="1" applyBorder="1" applyAlignment="1">
      <alignment vertical="top"/>
      <protection/>
    </xf>
    <xf numFmtId="178" fontId="6" fillId="8" borderId="10" xfId="57" applyNumberFormat="1" applyFont="1" applyFill="1" applyBorder="1">
      <alignment/>
      <protection/>
    </xf>
    <xf numFmtId="4" fontId="5" fillId="0" borderId="0" xfId="57" applyNumberFormat="1" applyFont="1" applyFill="1" applyBorder="1">
      <alignment/>
      <protection/>
    </xf>
    <xf numFmtId="4" fontId="0" fillId="0" borderId="0" xfId="0" applyNumberFormat="1" applyAlignment="1">
      <alignment vertical="top"/>
    </xf>
    <xf numFmtId="178" fontId="6" fillId="34" borderId="13" xfId="57" applyNumberFormat="1" applyFont="1" applyFill="1" applyBorder="1">
      <alignment/>
      <protection/>
    </xf>
    <xf numFmtId="14" fontId="6" fillId="34" borderId="13" xfId="57" applyNumberFormat="1" applyFont="1" applyFill="1" applyBorder="1" applyAlignment="1">
      <alignment horizontal="left" vertical="top"/>
      <protection/>
    </xf>
    <xf numFmtId="4" fontId="5" fillId="34" borderId="13" xfId="57" applyNumberFormat="1" applyFont="1" applyFill="1" applyBorder="1">
      <alignment/>
      <protection/>
    </xf>
    <xf numFmtId="4" fontId="6" fillId="8" borderId="10" xfId="57" applyNumberFormat="1" applyFont="1" applyFill="1" applyBorder="1">
      <alignment/>
      <protection/>
    </xf>
    <xf numFmtId="178" fontId="6" fillId="35" borderId="21" xfId="57" applyNumberFormat="1" applyFont="1" applyFill="1" applyBorder="1">
      <alignment/>
      <protection/>
    </xf>
    <xf numFmtId="178" fontId="6" fillId="35" borderId="22" xfId="57" applyNumberFormat="1" applyFont="1" applyFill="1" applyBorder="1">
      <alignment/>
      <protection/>
    </xf>
    <xf numFmtId="178" fontId="5" fillId="35" borderId="21" xfId="57" applyNumberFormat="1" applyFill="1" applyBorder="1">
      <alignment/>
      <protection/>
    </xf>
    <xf numFmtId="4" fontId="5" fillId="35" borderId="21" xfId="57" applyNumberFormat="1" applyFont="1" applyFill="1" applyBorder="1">
      <alignment/>
      <protection/>
    </xf>
    <xf numFmtId="178" fontId="6" fillId="3" borderId="23" xfId="57" applyNumberFormat="1" applyFont="1" applyFill="1" applyBorder="1">
      <alignment/>
      <protection/>
    </xf>
    <xf numFmtId="178" fontId="6" fillId="3" borderId="24" xfId="57" applyNumberFormat="1" applyFont="1" applyFill="1" applyBorder="1">
      <alignment/>
      <protection/>
    </xf>
    <xf numFmtId="14" fontId="6" fillId="3" borderId="24" xfId="57" applyNumberFormat="1" applyFont="1" applyFill="1" applyBorder="1" applyAlignment="1">
      <alignment horizontal="left" vertical="top"/>
      <protection/>
    </xf>
    <xf numFmtId="178" fontId="6" fillId="3" borderId="25" xfId="57" applyNumberFormat="1" applyFont="1" applyFill="1" applyBorder="1">
      <alignment/>
      <protection/>
    </xf>
    <xf numFmtId="178" fontId="5" fillId="3" borderId="26" xfId="57" applyNumberFormat="1" applyFill="1" applyBorder="1">
      <alignment/>
      <protection/>
    </xf>
    <xf numFmtId="4" fontId="5" fillId="3" borderId="24" xfId="57" applyNumberFormat="1" applyFont="1" applyFill="1" applyBorder="1">
      <alignment/>
      <protection/>
    </xf>
    <xf numFmtId="0" fontId="2" fillId="0" borderId="0" xfId="0" applyFont="1" applyAlignment="1">
      <alignment vertical="top"/>
    </xf>
    <xf numFmtId="4" fontId="5" fillId="0" borderId="13" xfId="0" applyNumberFormat="1" applyFont="1" applyBorder="1" applyAlignment="1">
      <alignment vertical="top"/>
    </xf>
    <xf numFmtId="0" fontId="0" fillId="34" borderId="0" xfId="0" applyFill="1" applyAlignment="1">
      <alignment vertical="top"/>
    </xf>
    <xf numFmtId="49" fontId="5" fillId="33" borderId="13" xfId="57" applyNumberFormat="1" applyFill="1" applyBorder="1" applyAlignment="1">
      <alignment horizontal="left"/>
      <protection/>
    </xf>
    <xf numFmtId="178" fontId="6" fillId="0" borderId="13" xfId="57" applyNumberFormat="1" applyFont="1" applyFill="1" applyBorder="1">
      <alignment/>
      <protection/>
    </xf>
    <xf numFmtId="14" fontId="6" fillId="0" borderId="13" xfId="57" applyNumberFormat="1" applyFont="1" applyFill="1" applyBorder="1" applyAlignment="1">
      <alignment horizontal="left" vertical="top"/>
      <protection/>
    </xf>
    <xf numFmtId="178" fontId="6" fillId="0" borderId="15" xfId="57" applyNumberFormat="1" applyFont="1" applyFill="1" applyBorder="1">
      <alignment/>
      <protection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78" fontId="52" fillId="0" borderId="0" xfId="57" applyNumberFormat="1" applyFont="1" applyBorder="1" applyAlignment="1">
      <alignment vertical="top" wrapText="1"/>
      <protection/>
    </xf>
    <xf numFmtId="49" fontId="5" fillId="3" borderId="15" xfId="57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50" fillId="0" borderId="0" xfId="0" applyFont="1" applyAlignment="1">
      <alignment wrapText="1"/>
    </xf>
    <xf numFmtId="4" fontId="5" fillId="0" borderId="0" xfId="0" applyNumberFormat="1" applyFont="1" applyAlignment="1">
      <alignment vertical="top" wrapText="1"/>
    </xf>
    <xf numFmtId="4" fontId="0" fillId="0" borderId="13" xfId="0" applyNumberFormat="1" applyBorder="1" applyAlignment="1">
      <alignment/>
    </xf>
    <xf numFmtId="0" fontId="5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53" fillId="0" borderId="13" xfId="0" applyFont="1" applyBorder="1" applyAlignment="1">
      <alignment wrapText="1"/>
    </xf>
    <xf numFmtId="178" fontId="5" fillId="0" borderId="0" xfId="57" applyNumberFormat="1" applyFont="1" applyBorder="1" applyAlignment="1">
      <alignment vertical="top"/>
      <protection/>
    </xf>
    <xf numFmtId="178" fontId="5" fillId="0" borderId="15" xfId="57" applyNumberFormat="1" applyFont="1" applyBorder="1" applyAlignment="1">
      <alignment vertical="top"/>
      <protection/>
    </xf>
    <xf numFmtId="178" fontId="5" fillId="0" borderId="16" xfId="57" applyNumberFormat="1" applyFont="1" applyBorder="1" applyAlignment="1">
      <alignment vertical="top"/>
      <protection/>
    </xf>
    <xf numFmtId="178" fontId="52" fillId="0" borderId="27" xfId="57" applyNumberFormat="1" applyFont="1" applyBorder="1" applyAlignment="1">
      <alignment vertical="top" wrapText="1"/>
      <protection/>
    </xf>
    <xf numFmtId="14" fontId="5" fillId="0" borderId="28" xfId="57" applyNumberFormat="1" applyBorder="1" applyAlignment="1">
      <alignment vertical="top"/>
      <protection/>
    </xf>
    <xf numFmtId="14" fontId="5" fillId="0" borderId="29" xfId="57" applyNumberFormat="1" applyBorder="1" applyAlignment="1">
      <alignment vertical="top"/>
      <protection/>
    </xf>
    <xf numFmtId="14" fontId="5" fillId="0" borderId="19" xfId="57" applyNumberFormat="1" applyBorder="1" applyAlignment="1">
      <alignment vertical="top"/>
      <protection/>
    </xf>
    <xf numFmtId="14" fontId="52" fillId="0" borderId="19" xfId="57" applyNumberFormat="1" applyFont="1" applyBorder="1" applyAlignment="1">
      <alignment vertical="top"/>
      <protection/>
    </xf>
    <xf numFmtId="14" fontId="52" fillId="0" borderId="18" xfId="57" applyNumberFormat="1" applyFont="1" applyBorder="1" applyAlignment="1">
      <alignment vertical="top"/>
      <protection/>
    </xf>
    <xf numFmtId="178" fontId="52" fillId="0" borderId="29" xfId="57" applyNumberFormat="1" applyFont="1" applyBorder="1" applyAlignment="1">
      <alignment vertical="top" wrapText="1"/>
      <protection/>
    </xf>
    <xf numFmtId="178" fontId="52" fillId="0" borderId="19" xfId="57" applyNumberFormat="1" applyFont="1" applyBorder="1" applyAlignment="1">
      <alignment vertical="top" wrapText="1"/>
      <protection/>
    </xf>
    <xf numFmtId="178" fontId="52" fillId="0" borderId="18" xfId="57" applyNumberFormat="1" applyFont="1" applyBorder="1" applyAlignment="1">
      <alignment vertical="top" wrapText="1"/>
      <protection/>
    </xf>
    <xf numFmtId="14" fontId="52" fillId="0" borderId="10" xfId="57" applyNumberFormat="1" applyFont="1" applyBorder="1" applyAlignment="1">
      <alignment vertical="top"/>
      <protection/>
    </xf>
    <xf numFmtId="14" fontId="52" fillId="0" borderId="29" xfId="57" applyNumberFormat="1" applyFont="1" applyBorder="1" applyAlignment="1">
      <alignment vertical="top"/>
      <protection/>
    </xf>
    <xf numFmtId="178" fontId="6" fillId="35" borderId="12" xfId="57" applyNumberFormat="1" applyFont="1" applyFill="1" applyBorder="1">
      <alignment/>
      <protection/>
    </xf>
    <xf numFmtId="14" fontId="6" fillId="35" borderId="12" xfId="57" applyNumberFormat="1" applyFont="1" applyFill="1" applyBorder="1" applyAlignment="1">
      <alignment horizontal="left" vertical="top"/>
      <protection/>
    </xf>
    <xf numFmtId="178" fontId="6" fillId="35" borderId="30" xfId="57" applyNumberFormat="1" applyFont="1" applyFill="1" applyBorder="1">
      <alignment/>
      <protection/>
    </xf>
    <xf numFmtId="14" fontId="5" fillId="34" borderId="13" xfId="57" applyNumberFormat="1" applyFill="1" applyBorder="1" applyAlignment="1">
      <alignment vertical="top"/>
      <protection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vertical="top"/>
    </xf>
    <xf numFmtId="178" fontId="6" fillId="3" borderId="21" xfId="57" applyNumberFormat="1" applyFont="1" applyFill="1" applyBorder="1">
      <alignment/>
      <protection/>
    </xf>
    <xf numFmtId="14" fontId="6" fillId="3" borderId="21" xfId="57" applyNumberFormat="1" applyFont="1" applyFill="1" applyBorder="1" applyAlignment="1">
      <alignment horizontal="left" vertical="top"/>
      <protection/>
    </xf>
    <xf numFmtId="178" fontId="6" fillId="3" borderId="31" xfId="57" applyNumberFormat="1" applyFont="1" applyFill="1" applyBorder="1">
      <alignment/>
      <protection/>
    </xf>
    <xf numFmtId="178" fontId="5" fillId="3" borderId="21" xfId="57" applyNumberFormat="1" applyFill="1" applyBorder="1">
      <alignment/>
      <protection/>
    </xf>
    <xf numFmtId="4" fontId="5" fillId="3" borderId="32" xfId="57" applyNumberFormat="1" applyFont="1" applyFill="1" applyBorder="1">
      <alignment/>
      <protection/>
    </xf>
    <xf numFmtId="4" fontId="5" fillId="33" borderId="33" xfId="57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vertical="top"/>
    </xf>
    <xf numFmtId="178" fontId="6" fillId="8" borderId="27" xfId="57" applyNumberFormat="1" applyFont="1" applyFill="1" applyBorder="1">
      <alignment/>
      <protection/>
    </xf>
    <xf numFmtId="178" fontId="5" fillId="0" borderId="20" xfId="57" applyNumberFormat="1" applyFont="1" applyBorder="1" applyAlignment="1">
      <alignment vertical="top"/>
      <protection/>
    </xf>
    <xf numFmtId="178" fontId="6" fillId="8" borderId="17" xfId="57" applyNumberFormat="1" applyFont="1" applyFill="1" applyBorder="1">
      <alignment/>
      <protection/>
    </xf>
    <xf numFmtId="178" fontId="6" fillId="3" borderId="22" xfId="57" applyNumberFormat="1" applyFont="1" applyFill="1" applyBorder="1">
      <alignment/>
      <protection/>
    </xf>
    <xf numFmtId="178" fontId="6" fillId="0" borderId="11" xfId="57" applyNumberFormat="1" applyFont="1" applyFill="1" applyBorder="1">
      <alignment/>
      <protection/>
    </xf>
    <xf numFmtId="178" fontId="5" fillId="0" borderId="21" xfId="57" applyNumberFormat="1" applyFont="1" applyBorder="1" applyAlignment="1">
      <alignment vertical="top"/>
      <protection/>
    </xf>
    <xf numFmtId="14" fontId="5" fillId="0" borderId="22" xfId="57" applyNumberFormat="1" applyBorder="1" applyAlignment="1">
      <alignment vertical="top"/>
      <protection/>
    </xf>
    <xf numFmtId="14" fontId="5" fillId="0" borderId="21" xfId="57" applyNumberFormat="1" applyBorder="1" applyAlignment="1">
      <alignment vertical="top"/>
      <protection/>
    </xf>
    <xf numFmtId="178" fontId="5" fillId="3" borderId="22" xfId="57" applyNumberFormat="1" applyFill="1" applyBorder="1">
      <alignment/>
      <protection/>
    </xf>
    <xf numFmtId="49" fontId="5" fillId="3" borderId="21" xfId="57" applyNumberFormat="1" applyFill="1" applyBorder="1">
      <alignment/>
      <protection/>
    </xf>
    <xf numFmtId="49" fontId="5" fillId="3" borderId="21" xfId="57" applyNumberFormat="1" applyFont="1" applyFill="1" applyBorder="1" applyAlignment="1">
      <alignment horizontal="center"/>
      <protection/>
    </xf>
    <xf numFmtId="4" fontId="5" fillId="3" borderId="21" xfId="57" applyNumberFormat="1" applyFont="1" applyFill="1" applyBorder="1">
      <alignment/>
      <protection/>
    </xf>
    <xf numFmtId="4" fontId="5" fillId="3" borderId="22" xfId="57" applyNumberFormat="1" applyFont="1" applyFill="1" applyBorder="1">
      <alignment/>
      <protection/>
    </xf>
    <xf numFmtId="4" fontId="5" fillId="3" borderId="34" xfId="57" applyNumberFormat="1" applyFont="1" applyFill="1" applyBorder="1">
      <alignment/>
      <protection/>
    </xf>
    <xf numFmtId="4" fontId="5" fillId="0" borderId="33" xfId="57" applyNumberFormat="1" applyFont="1" applyFill="1" applyBorder="1">
      <alignment/>
      <protection/>
    </xf>
    <xf numFmtId="4" fontId="6" fillId="8" borderId="33" xfId="57" applyNumberFormat="1" applyFont="1" applyFill="1" applyBorder="1">
      <alignment/>
      <protection/>
    </xf>
    <xf numFmtId="178" fontId="6" fillId="8" borderId="24" xfId="57" applyNumberFormat="1" applyFont="1" applyFill="1" applyBorder="1" applyAlignment="1">
      <alignment horizontal="center" vertical="top"/>
      <protection/>
    </xf>
    <xf numFmtId="0" fontId="10" fillId="36" borderId="24" xfId="0" applyFont="1" applyFill="1" applyBorder="1" applyAlignment="1">
      <alignment horizontal="center" vertical="top" wrapText="1" readingOrder="1"/>
    </xf>
    <xf numFmtId="0" fontId="10" fillId="36" borderId="24" xfId="0" applyFont="1" applyFill="1" applyBorder="1" applyAlignment="1">
      <alignment horizontal="left" vertical="top" wrapText="1" readingOrder="1"/>
    </xf>
    <xf numFmtId="49" fontId="5" fillId="0" borderId="21" xfId="57" applyNumberFormat="1" applyBorder="1" applyAlignment="1">
      <alignment horizontal="center" vertical="top" wrapText="1"/>
      <protection/>
    </xf>
    <xf numFmtId="14" fontId="5" fillId="0" borderId="35" xfId="57" applyNumberFormat="1" applyBorder="1" applyAlignment="1">
      <alignment vertical="top"/>
      <protection/>
    </xf>
    <xf numFmtId="14" fontId="5" fillId="0" borderId="36" xfId="57" applyNumberFormat="1" applyBorder="1" applyAlignment="1">
      <alignment vertical="top"/>
      <protection/>
    </xf>
    <xf numFmtId="178" fontId="5" fillId="0" borderId="22" xfId="57" applyNumberFormat="1" applyBorder="1">
      <alignment/>
      <protection/>
    </xf>
    <xf numFmtId="49" fontId="5" fillId="0" borderId="21" xfId="57" applyNumberFormat="1" applyFill="1" applyBorder="1">
      <alignment/>
      <protection/>
    </xf>
    <xf numFmtId="178" fontId="5" fillId="0" borderId="21" xfId="57" applyNumberFormat="1" applyFill="1" applyBorder="1">
      <alignment/>
      <protection/>
    </xf>
    <xf numFmtId="49" fontId="5" fillId="0" borderId="21" xfId="57" applyNumberFormat="1" applyBorder="1" applyAlignment="1">
      <alignment horizontal="center"/>
      <protection/>
    </xf>
    <xf numFmtId="178" fontId="5" fillId="0" borderId="21" xfId="57" applyNumberFormat="1" applyFont="1" applyFill="1" applyBorder="1">
      <alignment/>
      <protection/>
    </xf>
    <xf numFmtId="4" fontId="5" fillId="0" borderId="22" xfId="57" applyNumberFormat="1" applyFont="1" applyBorder="1">
      <alignment/>
      <protection/>
    </xf>
    <xf numFmtId="4" fontId="5" fillId="0" borderId="34" xfId="57" applyNumberFormat="1" applyFont="1" applyBorder="1">
      <alignment/>
      <protection/>
    </xf>
    <xf numFmtId="4" fontId="5" fillId="0" borderId="33" xfId="57" applyNumberFormat="1" applyFill="1" applyBorder="1">
      <alignment/>
      <protection/>
    </xf>
    <xf numFmtId="4" fontId="5" fillId="3" borderId="33" xfId="57" applyNumberFormat="1" applyFont="1" applyFill="1" applyBorder="1">
      <alignment/>
      <protection/>
    </xf>
    <xf numFmtId="0" fontId="2" fillId="0" borderId="0" xfId="0" applyFont="1" applyBorder="1" applyAlignment="1">
      <alignment vertical="top"/>
    </xf>
    <xf numFmtId="4" fontId="5" fillId="0" borderId="33" xfId="0" applyNumberFormat="1" applyFont="1" applyBorder="1" applyAlignment="1">
      <alignment vertical="top"/>
    </xf>
    <xf numFmtId="4" fontId="5" fillId="35" borderId="37" xfId="57" applyNumberFormat="1" applyFont="1" applyFill="1" applyBorder="1">
      <alignment/>
      <protection/>
    </xf>
    <xf numFmtId="4" fontId="5" fillId="3" borderId="38" xfId="57" applyNumberFormat="1" applyFont="1" applyFill="1" applyBorder="1">
      <alignment/>
      <protection/>
    </xf>
    <xf numFmtId="178" fontId="6" fillId="37" borderId="26" xfId="57" applyNumberFormat="1" applyFont="1" applyFill="1" applyBorder="1">
      <alignment/>
      <protection/>
    </xf>
    <xf numFmtId="178" fontId="5" fillId="37" borderId="26" xfId="57" applyNumberFormat="1" applyFill="1" applyBorder="1">
      <alignment/>
      <protection/>
    </xf>
    <xf numFmtId="14" fontId="5" fillId="37" borderId="26" xfId="57" applyNumberFormat="1" applyFill="1" applyBorder="1" applyAlignment="1">
      <alignment horizontal="left" vertical="top"/>
      <protection/>
    </xf>
    <xf numFmtId="0" fontId="9" fillId="37" borderId="39" xfId="0" applyFont="1" applyFill="1" applyBorder="1" applyAlignment="1">
      <alignment vertical="top"/>
    </xf>
    <xf numFmtId="0" fontId="9" fillId="37" borderId="26" xfId="0" applyFont="1" applyFill="1" applyBorder="1" applyAlignment="1">
      <alignment vertical="top"/>
    </xf>
    <xf numFmtId="4" fontId="9" fillId="37" borderId="26" xfId="0" applyNumberFormat="1" applyFont="1" applyFill="1" applyBorder="1" applyAlignment="1">
      <alignment vertical="top"/>
    </xf>
    <xf numFmtId="4" fontId="9" fillId="37" borderId="40" xfId="0" applyNumberFormat="1" applyFont="1" applyFill="1" applyBorder="1" applyAlignment="1">
      <alignment vertical="top"/>
    </xf>
    <xf numFmtId="178" fontId="5" fillId="0" borderId="21" xfId="57" applyNumberFormat="1" applyBorder="1">
      <alignment/>
      <protection/>
    </xf>
    <xf numFmtId="4" fontId="5" fillId="0" borderId="21" xfId="57" applyNumberFormat="1" applyFont="1" applyBorder="1">
      <alignment/>
      <protection/>
    </xf>
    <xf numFmtId="4" fontId="5" fillId="0" borderId="37" xfId="57" applyNumberFormat="1" applyFill="1" applyBorder="1">
      <alignment/>
      <protection/>
    </xf>
    <xf numFmtId="4" fontId="5" fillId="34" borderId="33" xfId="57" applyNumberFormat="1" applyFont="1" applyFill="1" applyBorder="1">
      <alignment/>
      <protection/>
    </xf>
    <xf numFmtId="4" fontId="6" fillId="3" borderId="21" xfId="57" applyNumberFormat="1" applyFont="1" applyFill="1" applyBorder="1">
      <alignment/>
      <protection/>
    </xf>
    <xf numFmtId="4" fontId="6" fillId="3" borderId="37" xfId="57" applyNumberFormat="1" applyFont="1" applyFill="1" applyBorder="1">
      <alignment/>
      <protection/>
    </xf>
    <xf numFmtId="4" fontId="6" fillId="0" borderId="13" xfId="57" applyNumberFormat="1" applyFont="1" applyFill="1" applyBorder="1">
      <alignment/>
      <protection/>
    </xf>
    <xf numFmtId="178" fontId="6" fillId="33" borderId="17" xfId="57" applyNumberFormat="1" applyFont="1" applyFill="1" applyBorder="1">
      <alignment/>
      <protection/>
    </xf>
    <xf numFmtId="178" fontId="6" fillId="33" borderId="10" xfId="57" applyNumberFormat="1" applyFont="1" applyFill="1" applyBorder="1">
      <alignment/>
      <protection/>
    </xf>
    <xf numFmtId="14" fontId="6" fillId="33" borderId="10" xfId="57" applyNumberFormat="1" applyFont="1" applyFill="1" applyBorder="1" applyAlignment="1">
      <alignment horizontal="left" vertical="top"/>
      <protection/>
    </xf>
    <xf numFmtId="178" fontId="6" fillId="33" borderId="16" xfId="57" applyNumberFormat="1" applyFont="1" applyFill="1" applyBorder="1">
      <alignment/>
      <protection/>
    </xf>
    <xf numFmtId="178" fontId="5" fillId="33" borderId="14" xfId="57" applyNumberFormat="1" applyFill="1" applyBorder="1">
      <alignment/>
      <protection/>
    </xf>
    <xf numFmtId="4" fontId="5" fillId="33" borderId="10" xfId="57" applyNumberFormat="1" applyFont="1" applyFill="1" applyBorder="1">
      <alignment/>
      <protection/>
    </xf>
    <xf numFmtId="4" fontId="5" fillId="33" borderId="41" xfId="57" applyNumberFormat="1" applyFont="1" applyFill="1" applyBorder="1">
      <alignment/>
      <protection/>
    </xf>
    <xf numFmtId="178" fontId="6" fillId="38" borderId="42" xfId="57" applyNumberFormat="1" applyFont="1" applyFill="1" applyBorder="1">
      <alignment/>
      <protection/>
    </xf>
    <xf numFmtId="178" fontId="6" fillId="38" borderId="43" xfId="57" applyNumberFormat="1" applyFont="1" applyFill="1" applyBorder="1">
      <alignment/>
      <protection/>
    </xf>
    <xf numFmtId="14" fontId="6" fillId="38" borderId="43" xfId="57" applyNumberFormat="1" applyFont="1" applyFill="1" applyBorder="1" applyAlignment="1">
      <alignment horizontal="left" vertical="top"/>
      <protection/>
    </xf>
    <xf numFmtId="178" fontId="6" fillId="38" borderId="44" xfId="57" applyNumberFormat="1" applyFont="1" applyFill="1" applyBorder="1">
      <alignment/>
      <protection/>
    </xf>
    <xf numFmtId="178" fontId="5" fillId="38" borderId="43" xfId="57" applyNumberFormat="1" applyFill="1" applyBorder="1">
      <alignment/>
      <protection/>
    </xf>
    <xf numFmtId="178" fontId="6" fillId="38" borderId="45" xfId="57" applyNumberFormat="1" applyFont="1" applyFill="1" applyBorder="1">
      <alignment/>
      <protection/>
    </xf>
    <xf numFmtId="4" fontId="6" fillId="38" borderId="43" xfId="57" applyNumberFormat="1" applyFont="1" applyFill="1" applyBorder="1">
      <alignment/>
      <protection/>
    </xf>
    <xf numFmtId="4" fontId="6" fillId="38" borderId="46" xfId="57" applyNumberFormat="1" applyFont="1" applyFill="1" applyBorder="1">
      <alignment/>
      <protection/>
    </xf>
    <xf numFmtId="178" fontId="6" fillId="8" borderId="10" xfId="57" applyNumberFormat="1" applyFont="1" applyFill="1" applyBorder="1" applyAlignment="1">
      <alignment horizontal="center" vertical="top"/>
      <protection/>
    </xf>
    <xf numFmtId="0" fontId="10" fillId="36" borderId="10" xfId="0" applyFont="1" applyFill="1" applyBorder="1" applyAlignment="1">
      <alignment horizontal="center" vertical="top" wrapText="1" readingOrder="1"/>
    </xf>
    <xf numFmtId="0" fontId="10" fillId="36" borderId="10" xfId="0" applyFont="1" applyFill="1" applyBorder="1" applyAlignment="1">
      <alignment horizontal="left" vertical="top" wrapText="1" readingOrder="1"/>
    </xf>
    <xf numFmtId="49" fontId="5" fillId="0" borderId="13" xfId="57" applyNumberFormat="1" applyFill="1" applyBorder="1">
      <alignment/>
      <protection/>
    </xf>
    <xf numFmtId="14" fontId="5" fillId="8" borderId="13" xfId="57" applyNumberFormat="1" applyFill="1" applyBorder="1" applyAlignment="1">
      <alignment horizontal="left" vertical="top"/>
      <protection/>
    </xf>
    <xf numFmtId="178" fontId="52" fillId="0" borderId="13" xfId="57" applyNumberFormat="1" applyFont="1" applyBorder="1" applyAlignment="1">
      <alignment vertical="top" wrapText="1"/>
      <protection/>
    </xf>
    <xf numFmtId="14" fontId="52" fillId="0" borderId="13" xfId="57" applyNumberFormat="1" applyFont="1" applyBorder="1" applyAlignment="1">
      <alignment vertical="top"/>
      <protection/>
    </xf>
    <xf numFmtId="178" fontId="5" fillId="34" borderId="13" xfId="57" applyNumberFormat="1" applyFill="1" applyBorder="1">
      <alignment/>
      <protection/>
    </xf>
    <xf numFmtId="178" fontId="5" fillId="0" borderId="21" xfId="57" applyNumberFormat="1" applyBorder="1" applyAlignment="1">
      <alignment vertical="top" wrapText="1"/>
      <protection/>
    </xf>
    <xf numFmtId="14" fontId="5" fillId="34" borderId="21" xfId="57" applyNumberFormat="1" applyFill="1" applyBorder="1" applyAlignment="1">
      <alignment vertical="top"/>
      <protection/>
    </xf>
    <xf numFmtId="178" fontId="6" fillId="3" borderId="10" xfId="57" applyNumberFormat="1" applyFont="1" applyFill="1" applyBorder="1">
      <alignment/>
      <protection/>
    </xf>
    <xf numFmtId="14" fontId="6" fillId="3" borderId="10" xfId="57" applyNumberFormat="1" applyFont="1" applyFill="1" applyBorder="1" applyAlignment="1">
      <alignment horizontal="left" vertical="top"/>
      <protection/>
    </xf>
    <xf numFmtId="178" fontId="5" fillId="3" borderId="10" xfId="57" applyNumberFormat="1" applyFill="1" applyBorder="1">
      <alignment/>
      <protection/>
    </xf>
    <xf numFmtId="4" fontId="5" fillId="3" borderId="10" xfId="57" applyNumberFormat="1" applyFont="1" applyFill="1" applyBorder="1">
      <alignment/>
      <protection/>
    </xf>
    <xf numFmtId="4" fontId="5" fillId="3" borderId="41" xfId="57" applyNumberFormat="1" applyFont="1" applyFill="1" applyBorder="1">
      <alignment/>
      <protection/>
    </xf>
    <xf numFmtId="178" fontId="6" fillId="8" borderId="47" xfId="57" applyNumberFormat="1" applyFont="1" applyFill="1" applyBorder="1">
      <alignment/>
      <protection/>
    </xf>
    <xf numFmtId="178" fontId="5" fillId="8" borderId="43" xfId="57" applyNumberFormat="1" applyFill="1" applyBorder="1">
      <alignment/>
      <protection/>
    </xf>
    <xf numFmtId="14" fontId="5" fillId="8" borderId="43" xfId="57" applyNumberFormat="1" applyFill="1" applyBorder="1" applyAlignment="1">
      <alignment horizontal="left" vertical="top"/>
      <protection/>
    </xf>
    <xf numFmtId="0" fontId="9" fillId="36" borderId="43" xfId="0" applyFont="1" applyFill="1" applyBorder="1" applyAlignment="1">
      <alignment vertical="top"/>
    </xf>
    <xf numFmtId="4" fontId="6" fillId="8" borderId="43" xfId="57" applyNumberFormat="1" applyFont="1" applyFill="1" applyBorder="1">
      <alignment/>
      <protection/>
    </xf>
    <xf numFmtId="4" fontId="6" fillId="8" borderId="46" xfId="57" applyNumberFormat="1" applyFont="1" applyFill="1" applyBorder="1">
      <alignment/>
      <protection/>
    </xf>
    <xf numFmtId="4" fontId="5" fillId="0" borderId="10" xfId="57" applyNumberFormat="1" applyFont="1" applyFill="1" applyBorder="1">
      <alignment/>
      <protection/>
    </xf>
    <xf numFmtId="4" fontId="5" fillId="34" borderId="10" xfId="57" applyNumberFormat="1" applyFont="1" applyFill="1" applyBorder="1">
      <alignment/>
      <protection/>
    </xf>
    <xf numFmtId="4" fontId="5" fillId="0" borderId="41" xfId="57" applyNumberFormat="1" applyFont="1" applyFill="1" applyBorder="1">
      <alignment/>
      <protection/>
    </xf>
    <xf numFmtId="49" fontId="5" fillId="33" borderId="48" xfId="57" applyNumberFormat="1" applyFill="1" applyBorder="1">
      <alignment/>
      <protection/>
    </xf>
    <xf numFmtId="14" fontId="5" fillId="0" borderId="48" xfId="57" applyNumberFormat="1" applyBorder="1" applyAlignment="1">
      <alignment vertical="top"/>
      <protection/>
    </xf>
    <xf numFmtId="4" fontId="5" fillId="0" borderId="21" xfId="57" applyNumberFormat="1" applyFont="1" applyFill="1" applyBorder="1">
      <alignment/>
      <protection/>
    </xf>
    <xf numFmtId="4" fontId="5" fillId="0" borderId="22" xfId="57" applyNumberFormat="1" applyFont="1" applyFill="1" applyBorder="1">
      <alignment/>
      <protection/>
    </xf>
    <xf numFmtId="4" fontId="5" fillId="0" borderId="34" xfId="57" applyNumberFormat="1" applyFont="1" applyFill="1" applyBorder="1">
      <alignment/>
      <protection/>
    </xf>
    <xf numFmtId="4" fontId="5" fillId="0" borderId="11" xfId="57" applyNumberFormat="1" applyFont="1" applyFill="1" applyBorder="1">
      <alignment/>
      <protection/>
    </xf>
    <xf numFmtId="4" fontId="5" fillId="0" borderId="32" xfId="57" applyNumberFormat="1" applyFont="1" applyFill="1" applyBorder="1">
      <alignment/>
      <protection/>
    </xf>
    <xf numFmtId="4" fontId="0" fillId="0" borderId="0" xfId="0" applyNumberFormat="1" applyAlignment="1">
      <alignment vertical="top" wrapText="1"/>
    </xf>
    <xf numFmtId="0" fontId="9" fillId="0" borderId="0" xfId="0" applyFont="1" applyAlignment="1">
      <alignment horizontal="left" vertical="top" wrapText="1" readingOrder="1"/>
    </xf>
    <xf numFmtId="4" fontId="12" fillId="36" borderId="21" xfId="0" applyNumberFormat="1" applyFont="1" applyFill="1" applyBorder="1" applyAlignment="1">
      <alignment horizontal="center" vertical="top" wrapText="1" readingOrder="1"/>
    </xf>
    <xf numFmtId="4" fontId="12" fillId="36" borderId="10" xfId="0" applyNumberFormat="1" applyFont="1" applyFill="1" applyBorder="1" applyAlignment="1">
      <alignment horizontal="center" vertical="top" wrapText="1" readingOrder="1"/>
    </xf>
    <xf numFmtId="4" fontId="12" fillId="36" borderId="37" xfId="0" applyNumberFormat="1" applyFont="1" applyFill="1" applyBorder="1" applyAlignment="1">
      <alignment horizontal="center" vertical="top" wrapText="1" readingOrder="1"/>
    </xf>
    <xf numFmtId="4" fontId="12" fillId="36" borderId="41" xfId="0" applyNumberFormat="1" applyFont="1" applyFill="1" applyBorder="1" applyAlignment="1">
      <alignment horizontal="center" vertical="top" wrapText="1" readingOrder="1"/>
    </xf>
    <xf numFmtId="178" fontId="5" fillId="0" borderId="13" xfId="57" applyNumberFormat="1" applyBorder="1" applyAlignment="1">
      <alignment horizontal="left" vertical="top" wrapText="1"/>
      <protection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/>
    </xf>
    <xf numFmtId="0" fontId="9" fillId="36" borderId="49" xfId="0" applyFont="1" applyFill="1" applyBorder="1" applyAlignment="1">
      <alignment horizontal="center" vertical="top"/>
    </xf>
    <xf numFmtId="0" fontId="9" fillId="36" borderId="31" xfId="0" applyFont="1" applyFill="1" applyBorder="1" applyAlignment="1">
      <alignment horizontal="center" vertical="top"/>
    </xf>
    <xf numFmtId="0" fontId="9" fillId="36" borderId="22" xfId="0" applyFont="1" applyFill="1" applyBorder="1" applyAlignment="1">
      <alignment horizontal="center" vertical="top"/>
    </xf>
    <xf numFmtId="178" fontId="6" fillId="8" borderId="50" xfId="57" applyNumberFormat="1" applyFont="1" applyFill="1" applyBorder="1" applyAlignment="1">
      <alignment horizontal="center" vertical="center" wrapText="1"/>
      <protection/>
    </xf>
    <xf numFmtId="178" fontId="6" fillId="8" borderId="51" xfId="57" applyNumberFormat="1" applyFont="1" applyFill="1" applyBorder="1" applyAlignment="1">
      <alignment horizontal="center" vertical="center" wrapText="1"/>
      <protection/>
    </xf>
    <xf numFmtId="178" fontId="6" fillId="8" borderId="36" xfId="57" applyNumberFormat="1" applyFont="1" applyFill="1" applyBorder="1" applyAlignment="1">
      <alignment horizontal="center" vertical="center" wrapText="1"/>
      <protection/>
    </xf>
    <xf numFmtId="178" fontId="5" fillId="8" borderId="14" xfId="57" applyNumberFormat="1" applyFill="1" applyBorder="1" applyAlignment="1">
      <alignment horizontal="center" vertical="center" wrapText="1"/>
      <protection/>
    </xf>
    <xf numFmtId="178" fontId="6" fillId="8" borderId="52" xfId="57" applyNumberFormat="1" applyFont="1" applyFill="1" applyBorder="1" applyAlignment="1">
      <alignment horizontal="center" vertical="center" wrapText="1"/>
      <protection/>
    </xf>
    <xf numFmtId="178" fontId="5" fillId="8" borderId="35" xfId="57" applyNumberFormat="1" applyFill="1" applyBorder="1" applyAlignment="1">
      <alignment horizontal="center" vertical="center" wrapText="1"/>
      <protection/>
    </xf>
    <xf numFmtId="178" fontId="5" fillId="8" borderId="19" xfId="57" applyNumberFormat="1" applyFill="1" applyBorder="1" applyAlignment="1">
      <alignment horizontal="center" vertical="center" wrapText="1"/>
      <protection/>
    </xf>
    <xf numFmtId="178" fontId="5" fillId="8" borderId="20" xfId="57" applyNumberFormat="1" applyFill="1" applyBorder="1" applyAlignment="1">
      <alignment horizontal="center" vertical="center" wrapText="1"/>
      <protection/>
    </xf>
    <xf numFmtId="178" fontId="6" fillId="8" borderId="49" xfId="57" applyNumberFormat="1" applyFont="1" applyFill="1" applyBorder="1" applyAlignment="1">
      <alignment horizontal="center" vertical="top" wrapText="1"/>
      <protection/>
    </xf>
    <xf numFmtId="178" fontId="5" fillId="8" borderId="22" xfId="57" applyNumberFormat="1" applyFill="1" applyBorder="1" applyAlignment="1">
      <alignment horizontal="center" vertical="top" wrapText="1"/>
      <protection/>
    </xf>
    <xf numFmtId="178" fontId="6" fillId="8" borderId="14" xfId="57" applyNumberFormat="1" applyFont="1" applyFill="1" applyBorder="1" applyAlignment="1">
      <alignment horizontal="center" vertical="center"/>
      <protection/>
    </xf>
    <xf numFmtId="49" fontId="54" fillId="0" borderId="50" xfId="0" applyNumberFormat="1" applyFont="1" applyBorder="1" applyAlignment="1">
      <alignment horizontal="center" vertical="top"/>
    </xf>
    <xf numFmtId="49" fontId="54" fillId="0" borderId="51" xfId="0" applyNumberFormat="1" applyFont="1" applyBorder="1" applyAlignment="1">
      <alignment horizontal="center" vertical="top"/>
    </xf>
    <xf numFmtId="49" fontId="54" fillId="0" borderId="53" xfId="0" applyNumberFormat="1" applyFont="1" applyBorder="1" applyAlignment="1">
      <alignment horizontal="center" vertical="top"/>
    </xf>
    <xf numFmtId="0" fontId="0" fillId="0" borderId="5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4" fontId="12" fillId="36" borderId="24" xfId="0" applyNumberFormat="1" applyFont="1" applyFill="1" applyBorder="1" applyAlignment="1">
      <alignment horizontal="center" vertical="top" wrapText="1" readingOrder="1"/>
    </xf>
    <xf numFmtId="178" fontId="5" fillId="0" borderId="10" xfId="57" applyNumberFormat="1" applyBorder="1" applyAlignment="1">
      <alignment horizontal="left" vertical="top" wrapText="1"/>
      <protection/>
    </xf>
    <xf numFmtId="178" fontId="5" fillId="0" borderId="12" xfId="57" applyNumberFormat="1" applyBorder="1" applyAlignment="1">
      <alignment horizontal="left" vertical="top" wrapText="1"/>
      <protection/>
    </xf>
    <xf numFmtId="4" fontId="12" fillId="36" borderId="38" xfId="0" applyNumberFormat="1" applyFont="1" applyFill="1" applyBorder="1" applyAlignment="1">
      <alignment horizontal="center" vertical="top" wrapText="1" readingOrder="1"/>
    </xf>
    <xf numFmtId="178" fontId="6" fillId="8" borderId="26" xfId="57" applyNumberFormat="1" applyFont="1" applyFill="1" applyBorder="1" applyAlignment="1">
      <alignment horizontal="center" vertical="center"/>
      <protection/>
    </xf>
    <xf numFmtId="178" fontId="5" fillId="0" borderId="14" xfId="57" applyNumberFormat="1" applyBorder="1" applyAlignment="1">
      <alignment horizontal="left" vertical="top" wrapText="1"/>
      <protection/>
    </xf>
    <xf numFmtId="178" fontId="5" fillId="0" borderId="19" xfId="57" applyNumberFormat="1" applyBorder="1" applyAlignment="1">
      <alignment horizontal="left" vertical="top" wrapText="1"/>
      <protection/>
    </xf>
    <xf numFmtId="178" fontId="5" fillId="0" borderId="18" xfId="57" applyNumberFormat="1" applyBorder="1" applyAlignment="1">
      <alignment horizontal="left" vertical="top" wrapText="1"/>
      <protection/>
    </xf>
    <xf numFmtId="43" fontId="5" fillId="0" borderId="52" xfId="42" applyFont="1" applyBorder="1" applyAlignment="1">
      <alignment horizontal="center" vertical="top" wrapText="1"/>
    </xf>
    <xf numFmtId="43" fontId="5" fillId="0" borderId="19" xfId="42" applyFont="1" applyBorder="1" applyAlignment="1">
      <alignment horizontal="center" vertical="top" wrapText="1"/>
    </xf>
    <xf numFmtId="43" fontId="5" fillId="0" borderId="54" xfId="42" applyFont="1" applyBorder="1" applyAlignment="1">
      <alignment horizontal="center" vertical="top" wrapText="1"/>
    </xf>
    <xf numFmtId="178" fontId="6" fillId="8" borderId="53" xfId="57" applyNumberFormat="1" applyFont="1" applyFill="1" applyBorder="1" applyAlignment="1">
      <alignment horizontal="center" vertical="center" wrapText="1"/>
      <protection/>
    </xf>
    <xf numFmtId="178" fontId="5" fillId="8" borderId="26" xfId="57" applyNumberFormat="1" applyFill="1" applyBorder="1" applyAlignment="1">
      <alignment horizontal="center" vertical="center" wrapText="1"/>
      <protection/>
    </xf>
    <xf numFmtId="178" fontId="5" fillId="8" borderId="54" xfId="57" applyNumberFormat="1" applyFill="1" applyBorder="1" applyAlignment="1">
      <alignment horizontal="center" vertical="center" wrapText="1"/>
      <protection/>
    </xf>
    <xf numFmtId="178" fontId="5" fillId="8" borderId="39" xfId="57" applyNumberForma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13" xfId="0" applyBorder="1" applyAlignment="1">
      <alignment/>
    </xf>
    <xf numFmtId="4" fontId="0" fillId="34" borderId="13" xfId="0" applyNumberFormat="1" applyFill="1" applyBorder="1" applyAlignment="1">
      <alignment/>
    </xf>
    <xf numFmtId="0" fontId="1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2" fillId="0" borderId="13" xfId="0" applyNumberFormat="1" applyFont="1" applyBorder="1" applyAlignment="1">
      <alignment/>
    </xf>
    <xf numFmtId="4" fontId="2" fillId="34" borderId="13" xfId="0" applyNumberFormat="1" applyFont="1" applyFill="1" applyBorder="1" applyAlignment="1">
      <alignment/>
    </xf>
    <xf numFmtId="0" fontId="0" fillId="0" borderId="55" xfId="0" applyBorder="1" applyAlignment="1">
      <alignment horizontal="left" vertical="top" wrapText="1"/>
    </xf>
    <xf numFmtId="4" fontId="6" fillId="0" borderId="33" xfId="57" applyNumberFormat="1" applyFont="1" applyFill="1" applyBorder="1">
      <alignment/>
      <protection/>
    </xf>
    <xf numFmtId="0" fontId="0" fillId="0" borderId="53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9" fillId="0" borderId="0" xfId="0" applyFont="1" applyAlignment="1">
      <alignment horizontal="center" vertical="top" wrapText="1" readingOrder="1"/>
    </xf>
    <xf numFmtId="4" fontId="6" fillId="8" borderId="41" xfId="57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438150</xdr:colOff>
      <xdr:row>1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81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438150</xdr:colOff>
      <xdr:row>1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81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438150</xdr:colOff>
      <xdr:row>1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81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438150</xdr:colOff>
      <xdr:row>4</xdr:row>
      <xdr:rowOff>104775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381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7"/>
  <sheetViews>
    <sheetView showOutlineSymbols="0" zoomScale="85" zoomScaleNormal="85" zoomScalePageLayoutView="74" workbookViewId="0" topLeftCell="A10">
      <selection activeCell="M1" sqref="M1:N1"/>
    </sheetView>
  </sheetViews>
  <sheetFormatPr defaultColWidth="6.8515625" defaultRowHeight="12.75" customHeight="1"/>
  <cols>
    <col min="1" max="1" width="11.8515625" style="0" customWidth="1"/>
    <col min="2" max="2" width="16.140625" style="0" customWidth="1"/>
    <col min="3" max="3" width="26.00390625" style="0" customWidth="1"/>
    <col min="4" max="4" width="15.28125" style="0" customWidth="1"/>
    <col min="5" max="6" width="10.28125" style="0" bestFit="1" customWidth="1"/>
    <col min="7" max="7" width="12.7109375" style="0" bestFit="1" customWidth="1"/>
    <col min="8" max="8" width="7.421875" style="0" customWidth="1"/>
    <col min="9" max="9" width="6.140625" style="0" bestFit="1" customWidth="1"/>
    <col min="10" max="10" width="6.421875" style="0" customWidth="1"/>
    <col min="11" max="11" width="6.28125" style="0" customWidth="1"/>
    <col min="12" max="12" width="9.140625" style="0" customWidth="1"/>
    <col min="13" max="13" width="34.8515625" style="0" customWidth="1"/>
    <col min="14" max="14" width="11.28125" style="34" customWidth="1"/>
    <col min="15" max="15" width="11.140625" style="34" customWidth="1"/>
    <col min="16" max="16" width="11.28125" style="34" customWidth="1"/>
    <col min="17" max="18" width="6.8515625" style="0" customWidth="1"/>
    <col min="19" max="19" width="9.28125" style="0" bestFit="1" customWidth="1"/>
  </cols>
  <sheetData>
    <row r="1" spans="8:14" ht="46.5" customHeight="1">
      <c r="H1" s="41"/>
      <c r="I1" s="41"/>
      <c r="J1" s="41"/>
      <c r="K1" s="41"/>
      <c r="L1" s="41"/>
      <c r="M1" s="247" t="s">
        <v>139</v>
      </c>
      <c r="N1" s="247"/>
    </row>
    <row r="2" spans="4:12" ht="17.25" customHeight="1">
      <c r="D2" s="253" t="s">
        <v>46</v>
      </c>
      <c r="E2" s="253"/>
      <c r="F2" s="253"/>
      <c r="G2" s="253"/>
      <c r="H2" s="253"/>
      <c r="I2" s="253"/>
      <c r="J2" s="253"/>
      <c r="K2" s="253"/>
      <c r="L2" s="253"/>
    </row>
    <row r="3" spans="4:12" ht="14.25" customHeight="1">
      <c r="D3" s="254" t="s">
        <v>0</v>
      </c>
      <c r="E3" s="254"/>
      <c r="F3" s="254"/>
      <c r="G3" s="254"/>
      <c r="H3" s="254"/>
      <c r="I3" s="254"/>
      <c r="J3" s="254"/>
      <c r="K3" s="254"/>
      <c r="L3" s="254"/>
    </row>
    <row r="4" spans="1:254" ht="14.25" customHeight="1">
      <c r="A4" s="1" t="s">
        <v>93</v>
      </c>
      <c r="B4" s="7" t="s">
        <v>47</v>
      </c>
      <c r="C4" s="2"/>
      <c r="E4" s="3"/>
      <c r="F4" s="3"/>
      <c r="G4" s="2"/>
      <c r="H4" s="2"/>
      <c r="I4" s="2"/>
      <c r="J4" s="2"/>
      <c r="K4" s="2"/>
      <c r="L4" s="4"/>
      <c r="M4" s="4"/>
      <c r="N4" s="35"/>
      <c r="O4" s="35"/>
      <c r="P4" s="5"/>
      <c r="Q4" s="2"/>
      <c r="R4" s="2"/>
      <c r="S4" s="2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5" customHeight="1">
      <c r="A5" s="1" t="s">
        <v>94</v>
      </c>
      <c r="B5" s="7" t="s">
        <v>48</v>
      </c>
      <c r="C5" s="2"/>
      <c r="E5" s="8"/>
      <c r="F5" s="8"/>
      <c r="G5" s="9"/>
      <c r="H5" s="9"/>
      <c r="I5" s="9"/>
      <c r="J5" s="9"/>
      <c r="K5" s="10"/>
      <c r="L5" s="10"/>
      <c r="M5" s="10"/>
      <c r="N5" s="36"/>
      <c r="O5" s="36"/>
      <c r="P5" s="36"/>
      <c r="Q5" s="10"/>
      <c r="R5" s="11"/>
      <c r="S5" s="2"/>
      <c r="T5" s="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3" ht="16.5" customHeight="1">
      <c r="A6" s="1" t="s">
        <v>1</v>
      </c>
      <c r="B6" s="12" t="s">
        <v>2</v>
      </c>
      <c r="C6" s="2"/>
      <c r="E6" s="3"/>
      <c r="F6" s="3"/>
      <c r="G6" s="2"/>
      <c r="H6" s="2"/>
      <c r="I6" s="2"/>
      <c r="J6" s="2"/>
      <c r="K6" s="2"/>
      <c r="L6" s="4"/>
      <c r="M6" s="4"/>
      <c r="N6" s="35"/>
      <c r="O6" s="5"/>
      <c r="P6" s="5"/>
      <c r="Q6" s="2"/>
      <c r="R6" s="2"/>
      <c r="S6" s="6"/>
      <c r="T6" s="2"/>
      <c r="U6" s="1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6.5" customHeight="1" thickBot="1">
      <c r="A7" s="1"/>
      <c r="B7" s="12"/>
      <c r="C7" s="2"/>
      <c r="E7" s="3"/>
      <c r="F7" s="3"/>
      <c r="G7" s="2"/>
      <c r="H7" s="2"/>
      <c r="I7" s="2"/>
      <c r="J7" s="2"/>
      <c r="K7" s="2"/>
      <c r="L7" s="4"/>
      <c r="M7" s="4"/>
      <c r="N7" s="35"/>
      <c r="O7" s="5"/>
      <c r="P7" s="5"/>
      <c r="Q7" s="2"/>
      <c r="R7" s="2"/>
      <c r="S7" s="6"/>
      <c r="T7" s="2"/>
      <c r="U7" s="1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4" ht="21.75" customHeight="1">
      <c r="A8" s="258" t="s">
        <v>95</v>
      </c>
      <c r="B8" s="260" t="s">
        <v>3</v>
      </c>
      <c r="C8" s="262" t="s">
        <v>4</v>
      </c>
      <c r="D8" s="263"/>
      <c r="E8" s="266" t="s">
        <v>5</v>
      </c>
      <c r="F8" s="267"/>
      <c r="G8" s="260" t="s">
        <v>6</v>
      </c>
      <c r="H8" s="255" t="s">
        <v>7</v>
      </c>
      <c r="I8" s="256"/>
      <c r="J8" s="256"/>
      <c r="K8" s="256"/>
      <c r="L8" s="256"/>
      <c r="M8" s="257"/>
      <c r="N8" s="248" t="s">
        <v>8</v>
      </c>
      <c r="O8" s="248" t="s">
        <v>9</v>
      </c>
      <c r="P8" s="250" t="s">
        <v>10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1:254" ht="14.25" customHeight="1" thickBot="1">
      <c r="A9" s="259"/>
      <c r="B9" s="261"/>
      <c r="C9" s="264"/>
      <c r="D9" s="265"/>
      <c r="E9" s="215" t="s">
        <v>11</v>
      </c>
      <c r="F9" s="215" t="s">
        <v>12</v>
      </c>
      <c r="G9" s="268"/>
      <c r="H9" s="216" t="s">
        <v>13</v>
      </c>
      <c r="I9" s="216" t="s">
        <v>14</v>
      </c>
      <c r="J9" s="217" t="s">
        <v>15</v>
      </c>
      <c r="K9" s="217" t="s">
        <v>16</v>
      </c>
      <c r="L9" s="217" t="s">
        <v>17</v>
      </c>
      <c r="M9" s="217" t="s">
        <v>18</v>
      </c>
      <c r="N9" s="249"/>
      <c r="O9" s="249"/>
      <c r="P9" s="25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pans="1:16" ht="38.25" customHeight="1">
      <c r="A10" s="269" t="s">
        <v>49</v>
      </c>
      <c r="B10" s="272" t="s">
        <v>96</v>
      </c>
      <c r="C10" s="223" t="s">
        <v>50</v>
      </c>
      <c r="D10" s="156" t="s">
        <v>19</v>
      </c>
      <c r="E10" s="224" t="s">
        <v>73</v>
      </c>
      <c r="F10" s="158" t="s">
        <v>20</v>
      </c>
      <c r="G10" s="193" t="s">
        <v>21</v>
      </c>
      <c r="H10" s="174" t="s">
        <v>22</v>
      </c>
      <c r="I10" s="174">
        <v>20001</v>
      </c>
      <c r="J10" s="175" t="s">
        <v>23</v>
      </c>
      <c r="K10" s="174" t="s">
        <v>24</v>
      </c>
      <c r="L10" s="176" t="s">
        <v>28</v>
      </c>
      <c r="M10" s="193" t="s">
        <v>29</v>
      </c>
      <c r="N10" s="194">
        <v>34743.49</v>
      </c>
      <c r="O10" s="194">
        <v>34743.49</v>
      </c>
      <c r="P10" s="195">
        <f>O10-N10</f>
        <v>0</v>
      </c>
    </row>
    <row r="11" spans="1:16" ht="14.25" customHeight="1">
      <c r="A11" s="270"/>
      <c r="B11" s="273"/>
      <c r="C11" s="42" t="s">
        <v>30</v>
      </c>
      <c r="D11" s="43"/>
      <c r="E11" s="219"/>
      <c r="F11" s="219"/>
      <c r="G11" s="43"/>
      <c r="H11" s="43"/>
      <c r="I11" s="43"/>
      <c r="J11" s="43"/>
      <c r="K11" s="43"/>
      <c r="L11" s="44"/>
      <c r="M11" s="43"/>
      <c r="N11" s="37">
        <f>SUM(N10:N10)</f>
        <v>34743.49</v>
      </c>
      <c r="O11" s="37">
        <f>SUM(O10:O10)</f>
        <v>34743.49</v>
      </c>
      <c r="P11" s="166">
        <f>SUM(P10:P10)</f>
        <v>0</v>
      </c>
    </row>
    <row r="12" spans="1:16" ht="14.25" customHeight="1">
      <c r="A12" s="270"/>
      <c r="B12" s="273"/>
      <c r="C12" s="252" t="s">
        <v>51</v>
      </c>
      <c r="D12" s="76" t="s">
        <v>31</v>
      </c>
      <c r="E12" s="137" t="s">
        <v>73</v>
      </c>
      <c r="F12" s="73" t="s">
        <v>20</v>
      </c>
      <c r="G12" s="20" t="s">
        <v>21</v>
      </c>
      <c r="H12" s="218" t="s">
        <v>22</v>
      </c>
      <c r="I12" s="218">
        <v>20001</v>
      </c>
      <c r="J12" s="27" t="s">
        <v>23</v>
      </c>
      <c r="K12" s="218" t="s">
        <v>24</v>
      </c>
      <c r="L12" s="26" t="s">
        <v>26</v>
      </c>
      <c r="M12" s="30" t="s">
        <v>27</v>
      </c>
      <c r="N12" s="31">
        <v>8546.48</v>
      </c>
      <c r="O12" s="31">
        <v>8546.48</v>
      </c>
      <c r="P12" s="165">
        <f aca="true" t="shared" si="0" ref="P12:P18">O12-N12</f>
        <v>0</v>
      </c>
    </row>
    <row r="13" spans="1:16" ht="14.25" customHeight="1">
      <c r="A13" s="270"/>
      <c r="B13" s="273"/>
      <c r="C13" s="252"/>
      <c r="D13" s="220"/>
      <c r="E13" s="221"/>
      <c r="F13" s="221"/>
      <c r="G13" s="20" t="s">
        <v>21</v>
      </c>
      <c r="H13" s="218" t="s">
        <v>22</v>
      </c>
      <c r="I13" s="218">
        <v>20001</v>
      </c>
      <c r="J13" s="27" t="s">
        <v>23</v>
      </c>
      <c r="K13" s="218" t="s">
        <v>24</v>
      </c>
      <c r="L13" s="32" t="s">
        <v>60</v>
      </c>
      <c r="M13" s="33" t="s">
        <v>59</v>
      </c>
      <c r="N13" s="58">
        <v>193.86</v>
      </c>
      <c r="O13" s="58">
        <v>193.86</v>
      </c>
      <c r="P13" s="165">
        <f t="shared" si="0"/>
        <v>0</v>
      </c>
    </row>
    <row r="14" spans="1:16" ht="14.25" customHeight="1">
      <c r="A14" s="270"/>
      <c r="B14" s="273"/>
      <c r="C14" s="252"/>
      <c r="D14" s="220" t="e">
        <f>+#REF!</f>
        <v>#REF!</v>
      </c>
      <c r="E14" s="221" t="e">
        <f>+#REF!</f>
        <v>#REF!</v>
      </c>
      <c r="F14" s="221" t="e">
        <f>+#REF!</f>
        <v>#REF!</v>
      </c>
      <c r="G14" s="53" t="s">
        <v>21</v>
      </c>
      <c r="H14" s="59" t="s">
        <v>22</v>
      </c>
      <c r="I14" s="59" t="s">
        <v>56</v>
      </c>
      <c r="J14" s="53" t="s">
        <v>54</v>
      </c>
      <c r="K14" s="59" t="s">
        <v>24</v>
      </c>
      <c r="L14" s="55" t="s">
        <v>26</v>
      </c>
      <c r="M14" s="56" t="s">
        <v>27</v>
      </c>
      <c r="N14" s="54">
        <v>0</v>
      </c>
      <c r="O14" s="54">
        <v>0</v>
      </c>
      <c r="P14" s="181">
        <f t="shared" si="0"/>
        <v>0</v>
      </c>
    </row>
    <row r="15" spans="1:16" ht="14.25" customHeight="1">
      <c r="A15" s="270"/>
      <c r="B15" s="273"/>
      <c r="C15" s="252"/>
      <c r="D15" s="220"/>
      <c r="E15" s="221"/>
      <c r="F15" s="221"/>
      <c r="G15" s="53" t="s">
        <v>21</v>
      </c>
      <c r="H15" s="59" t="s">
        <v>22</v>
      </c>
      <c r="I15" s="59" t="s">
        <v>56</v>
      </c>
      <c r="J15" s="53" t="s">
        <v>54</v>
      </c>
      <c r="K15" s="59" t="s">
        <v>24</v>
      </c>
      <c r="L15" s="55" t="s">
        <v>32</v>
      </c>
      <c r="M15" s="56" t="s">
        <v>33</v>
      </c>
      <c r="N15" s="54">
        <v>1300.1</v>
      </c>
      <c r="O15" s="54">
        <v>1300.1</v>
      </c>
      <c r="P15" s="181">
        <f t="shared" si="0"/>
        <v>0</v>
      </c>
    </row>
    <row r="16" spans="1:16" ht="14.25" customHeight="1">
      <c r="A16" s="270"/>
      <c r="B16" s="273"/>
      <c r="C16" s="252"/>
      <c r="D16" s="220"/>
      <c r="E16" s="221"/>
      <c r="F16" s="221"/>
      <c r="G16" s="53" t="s">
        <v>21</v>
      </c>
      <c r="H16" s="59" t="s">
        <v>22</v>
      </c>
      <c r="I16" s="59" t="s">
        <v>56</v>
      </c>
      <c r="J16" s="53" t="s">
        <v>54</v>
      </c>
      <c r="K16" s="59" t="s">
        <v>24</v>
      </c>
      <c r="L16" s="55" t="s">
        <v>40</v>
      </c>
      <c r="M16" s="56" t="s">
        <v>63</v>
      </c>
      <c r="N16" s="54">
        <v>5392.67</v>
      </c>
      <c r="O16" s="54">
        <v>5392.67</v>
      </c>
      <c r="P16" s="181">
        <f t="shared" si="0"/>
        <v>0</v>
      </c>
    </row>
    <row r="17" spans="1:16" ht="14.25" customHeight="1">
      <c r="A17" s="270"/>
      <c r="B17" s="273"/>
      <c r="C17" s="252"/>
      <c r="D17" s="220"/>
      <c r="E17" s="221"/>
      <c r="F17" s="221"/>
      <c r="G17" s="53" t="s">
        <v>21</v>
      </c>
      <c r="H17" s="59" t="s">
        <v>22</v>
      </c>
      <c r="I17" s="59" t="s">
        <v>56</v>
      </c>
      <c r="J17" s="53" t="s">
        <v>54</v>
      </c>
      <c r="K17" s="59" t="s">
        <v>24</v>
      </c>
      <c r="L17" s="55" t="s">
        <v>61</v>
      </c>
      <c r="M17" s="56" t="s">
        <v>58</v>
      </c>
      <c r="N17" s="54">
        <v>1416.45</v>
      </c>
      <c r="O17" s="54">
        <v>1416.45</v>
      </c>
      <c r="P17" s="181">
        <f t="shared" si="0"/>
        <v>0</v>
      </c>
    </row>
    <row r="18" spans="1:16" ht="14.25" customHeight="1">
      <c r="A18" s="270"/>
      <c r="B18" s="273"/>
      <c r="C18" s="252"/>
      <c r="D18" s="220"/>
      <c r="E18" s="221"/>
      <c r="F18" s="221"/>
      <c r="G18" s="53" t="s">
        <v>21</v>
      </c>
      <c r="H18" s="59" t="s">
        <v>22</v>
      </c>
      <c r="I18" s="59" t="s">
        <v>56</v>
      </c>
      <c r="J18" s="53" t="s">
        <v>54</v>
      </c>
      <c r="K18" s="59" t="s">
        <v>24</v>
      </c>
      <c r="L18" s="55" t="s">
        <v>60</v>
      </c>
      <c r="M18" s="56" t="s">
        <v>59</v>
      </c>
      <c r="N18" s="54">
        <v>1566.59</v>
      </c>
      <c r="O18" s="54">
        <v>1566.59</v>
      </c>
      <c r="P18" s="181">
        <f t="shared" si="0"/>
        <v>0</v>
      </c>
    </row>
    <row r="19" spans="1:16" ht="14.25" customHeight="1">
      <c r="A19" s="270"/>
      <c r="B19" s="273"/>
      <c r="C19" s="42" t="s">
        <v>36</v>
      </c>
      <c r="D19" s="43"/>
      <c r="E19" s="219"/>
      <c r="F19" s="219"/>
      <c r="G19" s="43"/>
      <c r="H19" s="43"/>
      <c r="I19" s="43"/>
      <c r="J19" s="43"/>
      <c r="K19" s="43"/>
      <c r="L19" s="44"/>
      <c r="M19" s="43"/>
      <c r="N19" s="37">
        <f>SUM(N12:N15)</f>
        <v>10040.44</v>
      </c>
      <c r="O19" s="37">
        <f>SUM(O12:O15)</f>
        <v>10040.44</v>
      </c>
      <c r="P19" s="166">
        <f>SUM(P12:P18)</f>
        <v>0</v>
      </c>
    </row>
    <row r="20" spans="1:16" ht="14.25" customHeight="1">
      <c r="A20" s="270"/>
      <c r="B20" s="273"/>
      <c r="C20" s="252" t="s">
        <v>69</v>
      </c>
      <c r="D20" s="138" t="s">
        <v>38</v>
      </c>
      <c r="E20" s="137" t="s">
        <v>73</v>
      </c>
      <c r="F20" s="73" t="s">
        <v>20</v>
      </c>
      <c r="G20" s="20" t="s">
        <v>21</v>
      </c>
      <c r="H20" s="218" t="s">
        <v>22</v>
      </c>
      <c r="I20" s="218">
        <v>20001</v>
      </c>
      <c r="J20" s="27" t="s">
        <v>23</v>
      </c>
      <c r="K20" s="218" t="s">
        <v>24</v>
      </c>
      <c r="L20" s="19" t="s">
        <v>32</v>
      </c>
      <c r="M20" s="20" t="s">
        <v>33</v>
      </c>
      <c r="N20" s="31">
        <v>3722.78</v>
      </c>
      <c r="O20" s="31">
        <v>3722.78</v>
      </c>
      <c r="P20" s="165">
        <f aca="true" t="shared" si="1" ref="P20:P28">O20-N20</f>
        <v>0</v>
      </c>
    </row>
    <row r="21" spans="1:16" ht="14.25" customHeight="1">
      <c r="A21" s="270"/>
      <c r="B21" s="273"/>
      <c r="C21" s="252"/>
      <c r="D21" s="220"/>
      <c r="E21" s="221"/>
      <c r="F21" s="221"/>
      <c r="G21" s="20" t="s">
        <v>21</v>
      </c>
      <c r="H21" s="218" t="s">
        <v>22</v>
      </c>
      <c r="I21" s="218">
        <v>20001</v>
      </c>
      <c r="J21" s="27" t="s">
        <v>23</v>
      </c>
      <c r="K21" s="218" t="s">
        <v>24</v>
      </c>
      <c r="L21" s="19" t="s">
        <v>39</v>
      </c>
      <c r="M21" s="20" t="s">
        <v>62</v>
      </c>
      <c r="N21" s="31">
        <v>0</v>
      </c>
      <c r="O21" s="31">
        <v>0</v>
      </c>
      <c r="P21" s="165">
        <f t="shared" si="1"/>
        <v>0</v>
      </c>
    </row>
    <row r="22" spans="1:16" ht="14.25" customHeight="1">
      <c r="A22" s="270"/>
      <c r="B22" s="273"/>
      <c r="C22" s="252"/>
      <c r="D22" s="220"/>
      <c r="E22" s="221"/>
      <c r="F22" s="221"/>
      <c r="G22" s="20" t="s">
        <v>21</v>
      </c>
      <c r="H22" s="218" t="s">
        <v>22</v>
      </c>
      <c r="I22" s="218">
        <v>20001</v>
      </c>
      <c r="J22" s="27" t="s">
        <v>23</v>
      </c>
      <c r="K22" s="218" t="s">
        <v>24</v>
      </c>
      <c r="L22" s="19" t="s">
        <v>75</v>
      </c>
      <c r="M22" s="20" t="s">
        <v>76</v>
      </c>
      <c r="N22" s="31">
        <v>11150</v>
      </c>
      <c r="O22" s="31">
        <v>11150</v>
      </c>
      <c r="P22" s="165">
        <f t="shared" si="1"/>
        <v>0</v>
      </c>
    </row>
    <row r="23" spans="1:16" ht="14.25" customHeight="1">
      <c r="A23" s="270"/>
      <c r="B23" s="273"/>
      <c r="C23" s="252"/>
      <c r="D23" s="220"/>
      <c r="E23" s="221"/>
      <c r="F23" s="221"/>
      <c r="G23" s="20" t="s">
        <v>21</v>
      </c>
      <c r="H23" s="218" t="s">
        <v>22</v>
      </c>
      <c r="I23" s="218">
        <v>20001</v>
      </c>
      <c r="J23" s="27" t="s">
        <v>23</v>
      </c>
      <c r="K23" s="218" t="s">
        <v>24</v>
      </c>
      <c r="L23" s="19" t="s">
        <v>79</v>
      </c>
      <c r="M23" s="20" t="s">
        <v>80</v>
      </c>
      <c r="N23" s="31">
        <v>824.34</v>
      </c>
      <c r="O23" s="31">
        <v>824.34</v>
      </c>
      <c r="P23" s="165">
        <f t="shared" si="1"/>
        <v>0</v>
      </c>
    </row>
    <row r="24" spans="1:16" ht="14.25" customHeight="1">
      <c r="A24" s="270"/>
      <c r="B24" s="273"/>
      <c r="C24" s="252"/>
      <c r="D24" s="220"/>
      <c r="E24" s="221"/>
      <c r="F24" s="221"/>
      <c r="G24" s="53" t="s">
        <v>21</v>
      </c>
      <c r="H24" s="59" t="s">
        <v>22</v>
      </c>
      <c r="I24" s="59" t="s">
        <v>56</v>
      </c>
      <c r="J24" s="53" t="s">
        <v>54</v>
      </c>
      <c r="K24" s="59" t="s">
        <v>24</v>
      </c>
      <c r="L24" s="52" t="s">
        <v>39</v>
      </c>
      <c r="M24" s="53" t="s">
        <v>62</v>
      </c>
      <c r="N24" s="54">
        <v>0</v>
      </c>
      <c r="O24" s="54">
        <v>0</v>
      </c>
      <c r="P24" s="181">
        <f t="shared" si="1"/>
        <v>0</v>
      </c>
    </row>
    <row r="25" spans="1:16" ht="14.25" customHeight="1">
      <c r="A25" s="270"/>
      <c r="B25" s="273"/>
      <c r="C25" s="252"/>
      <c r="D25" s="220"/>
      <c r="E25" s="221"/>
      <c r="F25" s="221"/>
      <c r="G25" s="53" t="s">
        <v>21</v>
      </c>
      <c r="H25" s="59" t="s">
        <v>22</v>
      </c>
      <c r="I25" s="59" t="s">
        <v>56</v>
      </c>
      <c r="J25" s="53" t="s">
        <v>54</v>
      </c>
      <c r="K25" s="59" t="s">
        <v>24</v>
      </c>
      <c r="L25" s="52" t="s">
        <v>26</v>
      </c>
      <c r="M25" s="53" t="s">
        <v>57</v>
      </c>
      <c r="N25" s="54">
        <v>0</v>
      </c>
      <c r="O25" s="54">
        <v>0</v>
      </c>
      <c r="P25" s="181">
        <f t="shared" si="1"/>
        <v>0</v>
      </c>
    </row>
    <row r="26" spans="1:16" ht="14.25" customHeight="1">
      <c r="A26" s="270"/>
      <c r="B26" s="273"/>
      <c r="C26" s="252"/>
      <c r="D26" s="220"/>
      <c r="E26" s="220"/>
      <c r="F26" s="221"/>
      <c r="G26" s="53" t="s">
        <v>21</v>
      </c>
      <c r="H26" s="59" t="s">
        <v>22</v>
      </c>
      <c r="I26" s="59" t="s">
        <v>56</v>
      </c>
      <c r="J26" s="53" t="s">
        <v>54</v>
      </c>
      <c r="K26" s="59" t="s">
        <v>24</v>
      </c>
      <c r="L26" s="52" t="s">
        <v>75</v>
      </c>
      <c r="M26" s="53" t="s">
        <v>76</v>
      </c>
      <c r="N26" s="54">
        <v>7150</v>
      </c>
      <c r="O26" s="54">
        <v>7150</v>
      </c>
      <c r="P26" s="181">
        <f t="shared" si="1"/>
        <v>0</v>
      </c>
    </row>
    <row r="27" spans="1:16" ht="14.25" customHeight="1">
      <c r="A27" s="270"/>
      <c r="B27" s="273"/>
      <c r="C27" s="252"/>
      <c r="D27" s="220"/>
      <c r="E27" s="221"/>
      <c r="F27" s="221"/>
      <c r="G27" s="53" t="s">
        <v>21</v>
      </c>
      <c r="H27" s="59" t="s">
        <v>22</v>
      </c>
      <c r="I27" s="59" t="s">
        <v>56</v>
      </c>
      <c r="J27" s="53" t="s">
        <v>54</v>
      </c>
      <c r="K27" s="59" t="s">
        <v>24</v>
      </c>
      <c r="L27" s="52" t="s">
        <v>25</v>
      </c>
      <c r="M27" s="53" t="s">
        <v>74</v>
      </c>
      <c r="N27" s="54">
        <v>3500</v>
      </c>
      <c r="O27" s="54">
        <v>3500</v>
      </c>
      <c r="P27" s="181">
        <f t="shared" si="1"/>
        <v>0</v>
      </c>
    </row>
    <row r="28" spans="1:16" ht="14.25" customHeight="1">
      <c r="A28" s="270"/>
      <c r="B28" s="273"/>
      <c r="C28" s="252"/>
      <c r="D28" s="220"/>
      <c r="E28" s="221"/>
      <c r="F28" s="221"/>
      <c r="G28" s="53" t="s">
        <v>21</v>
      </c>
      <c r="H28" s="59" t="s">
        <v>22</v>
      </c>
      <c r="I28" s="59" t="s">
        <v>56</v>
      </c>
      <c r="J28" s="53" t="s">
        <v>54</v>
      </c>
      <c r="K28" s="59" t="s">
        <v>24</v>
      </c>
      <c r="L28" s="52" t="s">
        <v>79</v>
      </c>
      <c r="M28" s="53" t="s">
        <v>80</v>
      </c>
      <c r="N28" s="54">
        <v>258.54</v>
      </c>
      <c r="O28" s="54">
        <v>258.54</v>
      </c>
      <c r="P28" s="181">
        <f t="shared" si="1"/>
        <v>0</v>
      </c>
    </row>
    <row r="29" spans="1:16" ht="14.25" customHeight="1">
      <c r="A29" s="270"/>
      <c r="B29" s="273"/>
      <c r="C29" s="42" t="s">
        <v>45</v>
      </c>
      <c r="D29" s="43"/>
      <c r="E29" s="219"/>
      <c r="F29" s="219"/>
      <c r="G29" s="43"/>
      <c r="H29" s="43"/>
      <c r="I29" s="43"/>
      <c r="J29" s="43"/>
      <c r="K29" s="43"/>
      <c r="L29" s="44"/>
      <c r="M29" s="43"/>
      <c r="N29" s="37">
        <f>SUM(N20:N28)</f>
        <v>26605.660000000003</v>
      </c>
      <c r="O29" s="37">
        <f>SUM(O20:O28)</f>
        <v>26605.660000000003</v>
      </c>
      <c r="P29" s="166">
        <f>SUM(P20:P28)</f>
        <v>0</v>
      </c>
    </row>
    <row r="30" spans="1:16" ht="14.25" customHeight="1">
      <c r="A30" s="270"/>
      <c r="B30" s="273"/>
      <c r="C30" s="252" t="s">
        <v>37</v>
      </c>
      <c r="D30" s="76" t="s">
        <v>53</v>
      </c>
      <c r="E30" s="137" t="s">
        <v>73</v>
      </c>
      <c r="F30" s="73" t="s">
        <v>20</v>
      </c>
      <c r="G30" s="20" t="s">
        <v>21</v>
      </c>
      <c r="H30" s="218" t="s">
        <v>22</v>
      </c>
      <c r="I30" s="218" t="s">
        <v>55</v>
      </c>
      <c r="J30" s="27" t="s">
        <v>23</v>
      </c>
      <c r="K30" s="218" t="s">
        <v>24</v>
      </c>
      <c r="L30" s="19" t="s">
        <v>39</v>
      </c>
      <c r="M30" s="20" t="s">
        <v>62</v>
      </c>
      <c r="N30" s="28">
        <v>342.07</v>
      </c>
      <c r="O30" s="28">
        <v>342.07</v>
      </c>
      <c r="P30" s="165">
        <f>O30-N30</f>
        <v>0</v>
      </c>
    </row>
    <row r="31" spans="1:16" ht="14.25" customHeight="1">
      <c r="A31" s="270"/>
      <c r="B31" s="273"/>
      <c r="C31" s="252"/>
      <c r="D31" s="76"/>
      <c r="E31" s="73"/>
      <c r="F31" s="73"/>
      <c r="G31" s="20" t="s">
        <v>21</v>
      </c>
      <c r="H31" s="218" t="s">
        <v>22</v>
      </c>
      <c r="I31" s="218">
        <v>20001</v>
      </c>
      <c r="J31" s="27" t="s">
        <v>23</v>
      </c>
      <c r="K31" s="218" t="s">
        <v>24</v>
      </c>
      <c r="L31" s="19" t="s">
        <v>40</v>
      </c>
      <c r="M31" s="27" t="s">
        <v>63</v>
      </c>
      <c r="N31" s="28">
        <v>441.6</v>
      </c>
      <c r="O31" s="28">
        <v>441.6</v>
      </c>
      <c r="P31" s="165">
        <f aca="true" t="shared" si="2" ref="P31:P36">O31-N31</f>
        <v>0</v>
      </c>
    </row>
    <row r="32" spans="1:16" ht="14.25" customHeight="1">
      <c r="A32" s="270"/>
      <c r="B32" s="273"/>
      <c r="C32" s="252"/>
      <c r="D32" s="76"/>
      <c r="E32" s="73"/>
      <c r="F32" s="73"/>
      <c r="G32" s="20" t="s">
        <v>21</v>
      </c>
      <c r="H32" s="218" t="s">
        <v>22</v>
      </c>
      <c r="I32" s="218">
        <v>20001</v>
      </c>
      <c r="J32" s="27" t="s">
        <v>23</v>
      </c>
      <c r="K32" s="218" t="s">
        <v>24</v>
      </c>
      <c r="L32" s="19" t="s">
        <v>43</v>
      </c>
      <c r="M32" s="27" t="s">
        <v>34</v>
      </c>
      <c r="N32" s="28">
        <v>1259.26</v>
      </c>
      <c r="O32" s="28">
        <v>1259.26</v>
      </c>
      <c r="P32" s="165">
        <f t="shared" si="2"/>
        <v>0</v>
      </c>
    </row>
    <row r="33" spans="1:16" ht="14.25" customHeight="1">
      <c r="A33" s="270"/>
      <c r="B33" s="273"/>
      <c r="C33" s="252"/>
      <c r="D33" s="76"/>
      <c r="E33" s="73"/>
      <c r="F33" s="73"/>
      <c r="G33" s="20" t="s">
        <v>21</v>
      </c>
      <c r="H33" s="218" t="s">
        <v>22</v>
      </c>
      <c r="I33" s="218">
        <v>20001</v>
      </c>
      <c r="J33" s="27" t="s">
        <v>23</v>
      </c>
      <c r="K33" s="218" t="s">
        <v>24</v>
      </c>
      <c r="L33" s="19" t="s">
        <v>77</v>
      </c>
      <c r="M33" s="27" t="s">
        <v>78</v>
      </c>
      <c r="N33" s="28">
        <v>1062</v>
      </c>
      <c r="O33" s="28">
        <v>1062</v>
      </c>
      <c r="P33" s="165">
        <f t="shared" si="2"/>
        <v>0</v>
      </c>
    </row>
    <row r="34" spans="1:16" ht="14.25" customHeight="1">
      <c r="A34" s="270"/>
      <c r="B34" s="273"/>
      <c r="C34" s="252"/>
      <c r="D34" s="76"/>
      <c r="E34" s="73"/>
      <c r="F34" s="73"/>
      <c r="G34" s="20" t="s">
        <v>21</v>
      </c>
      <c r="H34" s="218" t="s">
        <v>22</v>
      </c>
      <c r="I34" s="218">
        <v>20001</v>
      </c>
      <c r="J34" s="27" t="s">
        <v>23</v>
      </c>
      <c r="K34" s="218" t="s">
        <v>24</v>
      </c>
      <c r="L34" s="19" t="s">
        <v>44</v>
      </c>
      <c r="M34" s="27" t="s">
        <v>35</v>
      </c>
      <c r="N34" s="28">
        <v>124.77</v>
      </c>
      <c r="O34" s="28">
        <v>124.77</v>
      </c>
      <c r="P34" s="165">
        <f t="shared" si="2"/>
        <v>0</v>
      </c>
    </row>
    <row r="35" spans="1:16" ht="14.25" customHeight="1">
      <c r="A35" s="270"/>
      <c r="B35" s="273"/>
      <c r="C35" s="252"/>
      <c r="D35" s="76"/>
      <c r="E35" s="73"/>
      <c r="F35" s="73"/>
      <c r="G35" s="20" t="s">
        <v>21</v>
      </c>
      <c r="H35" s="218" t="s">
        <v>22</v>
      </c>
      <c r="I35" s="218">
        <v>20001</v>
      </c>
      <c r="J35" s="27" t="s">
        <v>23</v>
      </c>
      <c r="K35" s="218" t="s">
        <v>24</v>
      </c>
      <c r="L35" s="19" t="s">
        <v>82</v>
      </c>
      <c r="M35" s="27" t="s">
        <v>83</v>
      </c>
      <c r="N35" s="28">
        <v>100</v>
      </c>
      <c r="O35" s="28">
        <v>100</v>
      </c>
      <c r="P35" s="165">
        <f t="shared" si="2"/>
        <v>0</v>
      </c>
    </row>
    <row r="36" spans="1:16" ht="14.25" customHeight="1">
      <c r="A36" s="270"/>
      <c r="B36" s="273"/>
      <c r="C36" s="252"/>
      <c r="D36" s="76"/>
      <c r="E36" s="73"/>
      <c r="F36" s="73"/>
      <c r="G36" s="20" t="s">
        <v>21</v>
      </c>
      <c r="H36" s="218" t="s">
        <v>22</v>
      </c>
      <c r="I36" s="218">
        <v>20001</v>
      </c>
      <c r="J36" s="27" t="s">
        <v>23</v>
      </c>
      <c r="K36" s="218" t="s">
        <v>24</v>
      </c>
      <c r="L36" s="19" t="s">
        <v>81</v>
      </c>
      <c r="M36" s="27" t="s">
        <v>84</v>
      </c>
      <c r="N36" s="28">
        <v>-3.33</v>
      </c>
      <c r="O36" s="28">
        <v>-3.33</v>
      </c>
      <c r="P36" s="165">
        <f t="shared" si="2"/>
        <v>0</v>
      </c>
    </row>
    <row r="37" spans="1:16" ht="14.25" customHeight="1">
      <c r="A37" s="270"/>
      <c r="B37" s="273"/>
      <c r="C37" s="252"/>
      <c r="D37" s="76"/>
      <c r="E37" s="73"/>
      <c r="F37" s="73"/>
      <c r="G37" s="53" t="s">
        <v>21</v>
      </c>
      <c r="H37" s="59" t="s">
        <v>22</v>
      </c>
      <c r="I37" s="59" t="s">
        <v>56</v>
      </c>
      <c r="J37" s="53" t="s">
        <v>54</v>
      </c>
      <c r="K37" s="59" t="s">
        <v>24</v>
      </c>
      <c r="L37" s="52" t="s">
        <v>39</v>
      </c>
      <c r="M37" s="53" t="s">
        <v>62</v>
      </c>
      <c r="N37" s="54">
        <v>4125.28</v>
      </c>
      <c r="O37" s="54">
        <v>4125.28</v>
      </c>
      <c r="P37" s="181">
        <f>O37-N37</f>
        <v>0</v>
      </c>
    </row>
    <row r="38" spans="1:16" ht="14.25" customHeight="1">
      <c r="A38" s="270"/>
      <c r="B38" s="273"/>
      <c r="C38" s="252"/>
      <c r="D38" s="220"/>
      <c r="E38" s="220"/>
      <c r="F38" s="220"/>
      <c r="G38" s="53" t="s">
        <v>21</v>
      </c>
      <c r="H38" s="59" t="s">
        <v>22</v>
      </c>
      <c r="I38" s="59" t="s">
        <v>56</v>
      </c>
      <c r="J38" s="53" t="s">
        <v>54</v>
      </c>
      <c r="K38" s="59" t="s">
        <v>24</v>
      </c>
      <c r="L38" s="52" t="s">
        <v>32</v>
      </c>
      <c r="M38" s="53" t="s">
        <v>33</v>
      </c>
      <c r="N38" s="54">
        <v>0</v>
      </c>
      <c r="O38" s="54">
        <v>0</v>
      </c>
      <c r="P38" s="181">
        <f>O38-N38</f>
        <v>0</v>
      </c>
    </row>
    <row r="39" spans="1:16" ht="14.25" customHeight="1">
      <c r="A39" s="270"/>
      <c r="B39" s="273"/>
      <c r="C39" s="252"/>
      <c r="D39" s="220"/>
      <c r="E39" s="220"/>
      <c r="F39" s="220"/>
      <c r="G39" s="53" t="s">
        <v>21</v>
      </c>
      <c r="H39" s="59" t="s">
        <v>22</v>
      </c>
      <c r="I39" s="59" t="s">
        <v>56</v>
      </c>
      <c r="J39" s="53" t="s">
        <v>54</v>
      </c>
      <c r="K39" s="59" t="s">
        <v>24</v>
      </c>
      <c r="L39" s="52" t="s">
        <v>44</v>
      </c>
      <c r="M39" s="53" t="s">
        <v>35</v>
      </c>
      <c r="N39" s="54">
        <f>66.41+3.4</f>
        <v>69.81</v>
      </c>
      <c r="O39" s="54">
        <f>66.41+3.4</f>
        <v>69.81</v>
      </c>
      <c r="P39" s="181">
        <f>O39-N39</f>
        <v>0</v>
      </c>
    </row>
    <row r="40" spans="1:16" ht="14.25" customHeight="1">
      <c r="A40" s="270"/>
      <c r="B40" s="273"/>
      <c r="C40" s="252"/>
      <c r="D40" s="220"/>
      <c r="E40" s="220"/>
      <c r="F40" s="220"/>
      <c r="G40" s="53" t="s">
        <v>21</v>
      </c>
      <c r="H40" s="59" t="s">
        <v>22</v>
      </c>
      <c r="I40" s="59" t="s">
        <v>56</v>
      </c>
      <c r="J40" s="53" t="s">
        <v>54</v>
      </c>
      <c r="K40" s="59" t="s">
        <v>24</v>
      </c>
      <c r="L40" s="52" t="s">
        <v>81</v>
      </c>
      <c r="M40" s="53" t="s">
        <v>84</v>
      </c>
      <c r="N40" s="54">
        <v>-31.12</v>
      </c>
      <c r="O40" s="54">
        <v>-31.12</v>
      </c>
      <c r="P40" s="181">
        <f>O40-N40</f>
        <v>0</v>
      </c>
    </row>
    <row r="41" spans="1:16" ht="14.25" customHeight="1">
      <c r="A41" s="270"/>
      <c r="B41" s="273"/>
      <c r="C41" s="42" t="s">
        <v>52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37">
        <f>SUM(N30:N40)</f>
        <v>7490.34</v>
      </c>
      <c r="O41" s="37">
        <f>SUM(O30:O40)</f>
        <v>7490.34</v>
      </c>
      <c r="P41" s="166">
        <f>SUM(P30:P40)</f>
        <v>0</v>
      </c>
    </row>
    <row r="42" spans="1:19" ht="14.25" customHeight="1">
      <c r="A42" s="270"/>
      <c r="B42" s="273"/>
      <c r="C42" s="87" t="s">
        <v>109</v>
      </c>
      <c r="D42" s="87"/>
      <c r="E42" s="88"/>
      <c r="F42" s="88"/>
      <c r="G42" s="87"/>
      <c r="H42" s="222"/>
      <c r="I42" s="222"/>
      <c r="J42" s="222"/>
      <c r="K42" s="222"/>
      <c r="L42" s="87"/>
      <c r="M42" s="87"/>
      <c r="N42" s="89">
        <f>N10+N12+N13+N20+N21+N22+N23+N30+N31+N32+N33+N34+N35+N36</f>
        <v>62507.31999999999</v>
      </c>
      <c r="O42" s="89">
        <f>O10+O12+O13+O20+O21+O22+O23+O30+O31+O32+O33+O34+O35+O36</f>
        <v>62507.31999999999</v>
      </c>
      <c r="P42" s="196">
        <f>P10+P12+P13+P20+P21+P22+P23+P30+P31+P32+P33+P34+P35+P36</f>
        <v>0</v>
      </c>
      <c r="S42" s="86"/>
    </row>
    <row r="43" spans="1:16" ht="14.25" customHeight="1" thickBot="1">
      <c r="A43" s="270"/>
      <c r="B43" s="273"/>
      <c r="C43" s="225" t="s">
        <v>108</v>
      </c>
      <c r="D43" s="225"/>
      <c r="E43" s="226"/>
      <c r="F43" s="226"/>
      <c r="G43" s="225"/>
      <c r="H43" s="227"/>
      <c r="I43" s="227"/>
      <c r="J43" s="227"/>
      <c r="K43" s="227"/>
      <c r="L43" s="225"/>
      <c r="M43" s="225"/>
      <c r="N43" s="228">
        <f>SUM(N14:N18)+SUM(N24:N28)+SUM(N37:N40)</f>
        <v>24748.32</v>
      </c>
      <c r="O43" s="228">
        <f>SUM(O14:O18)+SUM(O24:O28)+SUM(O37:O40)</f>
        <v>24748.32</v>
      </c>
      <c r="P43" s="229">
        <f>P14+P15+P16+P17+P18+P24+P25+P26+P27+P28+P37+P38+P39+P40</f>
        <v>0</v>
      </c>
    </row>
    <row r="44" spans="1:16" ht="12" customHeight="1" thickBot="1">
      <c r="A44" s="271"/>
      <c r="B44" s="274"/>
      <c r="C44" s="230" t="s">
        <v>110</v>
      </c>
      <c r="D44" s="231"/>
      <c r="E44" s="232"/>
      <c r="F44" s="232"/>
      <c r="G44" s="231"/>
      <c r="H44" s="233"/>
      <c r="I44" s="233"/>
      <c r="J44" s="233"/>
      <c r="K44" s="233"/>
      <c r="L44" s="233"/>
      <c r="M44" s="233"/>
      <c r="N44" s="234">
        <f>SUM(N42:N43)</f>
        <v>87255.63999999998</v>
      </c>
      <c r="O44" s="234">
        <f>SUM(O42:O43)</f>
        <v>87255.63999999998</v>
      </c>
      <c r="P44" s="235">
        <f>SUM(P42:P43)</f>
        <v>0</v>
      </c>
    </row>
    <row r="45" ht="14.25" customHeight="1"/>
    <row r="46" spans="12:13" ht="14.25" customHeight="1">
      <c r="L46" s="29"/>
      <c r="M46" s="29"/>
    </row>
    <row r="47" spans="1:14" ht="14.25" customHeight="1">
      <c r="A47" s="66"/>
      <c r="M47" s="86"/>
      <c r="N47" s="38"/>
    </row>
  </sheetData>
  <sheetProtection/>
  <mergeCells count="17">
    <mergeCell ref="C30:C40"/>
    <mergeCell ref="A8:A9"/>
    <mergeCell ref="B8:B9"/>
    <mergeCell ref="C8:D9"/>
    <mergeCell ref="E8:F8"/>
    <mergeCell ref="G8:G9"/>
    <mergeCell ref="A10:A44"/>
    <mergeCell ref="B10:B44"/>
    <mergeCell ref="M1:N1"/>
    <mergeCell ref="N8:N9"/>
    <mergeCell ref="O8:O9"/>
    <mergeCell ref="P8:P9"/>
    <mergeCell ref="C12:C18"/>
    <mergeCell ref="C20:C28"/>
    <mergeCell ref="D2:L2"/>
    <mergeCell ref="D3:L3"/>
    <mergeCell ref="H8:M8"/>
  </mergeCells>
  <printOptions/>
  <pageMargins left="0.2362204724409449" right="0.2362204724409449" top="0.15748031496062992" bottom="0.35433070866141736" header="0.15748031496062992" footer="0.31496062992125984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zoomScale="85" zoomScaleNormal="85" zoomScalePageLayoutView="0" workbookViewId="0" topLeftCell="A25">
      <selection activeCell="A59" sqref="A59:IV64"/>
    </sheetView>
  </sheetViews>
  <sheetFormatPr defaultColWidth="6.8515625" defaultRowHeight="12.75"/>
  <cols>
    <col min="1" max="1" width="11.8515625" style="0" customWidth="1"/>
    <col min="2" max="2" width="16.140625" style="0" customWidth="1"/>
    <col min="3" max="3" width="31.7109375" style="0" customWidth="1"/>
    <col min="4" max="4" width="11.28125" style="0" customWidth="1"/>
    <col min="5" max="5" width="10.28125" style="0" bestFit="1" customWidth="1"/>
    <col min="6" max="6" width="12.00390625" style="0" customWidth="1"/>
    <col min="7" max="7" width="12.7109375" style="0" bestFit="1" customWidth="1"/>
    <col min="8" max="8" width="11.8515625" style="0" customWidth="1"/>
    <col min="9" max="9" width="9.28125" style="0" bestFit="1" customWidth="1"/>
    <col min="10" max="10" width="6.57421875" style="0" customWidth="1"/>
    <col min="11" max="11" width="9.28125" style="0" bestFit="1" customWidth="1"/>
    <col min="12" max="12" width="9.140625" style="0" customWidth="1"/>
    <col min="13" max="13" width="34.421875" style="0" customWidth="1"/>
    <col min="14" max="14" width="11.28125" style="34" customWidth="1"/>
    <col min="15" max="15" width="11.140625" style="34" customWidth="1"/>
    <col min="16" max="16" width="11.28125" style="34" customWidth="1"/>
    <col min="17" max="17" width="6.8515625" style="0" customWidth="1"/>
    <col min="18" max="18" width="12.8515625" style="0" customWidth="1"/>
  </cols>
  <sheetData>
    <row r="1" spans="8:14" ht="46.5" customHeight="1">
      <c r="H1" s="41"/>
      <c r="I1" s="41"/>
      <c r="J1" s="41"/>
      <c r="K1" s="41"/>
      <c r="L1" s="41"/>
      <c r="M1" s="247" t="s">
        <v>139</v>
      </c>
      <c r="N1" s="247"/>
    </row>
    <row r="2" spans="4:12" ht="17.25" customHeight="1">
      <c r="D2" s="253" t="s">
        <v>65</v>
      </c>
      <c r="E2" s="253"/>
      <c r="F2" s="253"/>
      <c r="G2" s="253"/>
      <c r="H2" s="253"/>
      <c r="I2" s="253"/>
      <c r="J2" s="253"/>
      <c r="K2" s="253"/>
      <c r="L2" s="253"/>
    </row>
    <row r="3" spans="4:12" ht="14.25" customHeight="1">
      <c r="D3" s="254" t="s">
        <v>0</v>
      </c>
      <c r="E3" s="254"/>
      <c r="F3" s="254"/>
      <c r="G3" s="254"/>
      <c r="H3" s="254"/>
      <c r="I3" s="254"/>
      <c r="J3" s="254"/>
      <c r="K3" s="254"/>
      <c r="L3" s="254"/>
    </row>
    <row r="4" spans="1:254" ht="14.25" customHeight="1">
      <c r="A4" s="1" t="s">
        <v>93</v>
      </c>
      <c r="B4" s="7" t="s">
        <v>47</v>
      </c>
      <c r="C4" s="2"/>
      <c r="E4" s="3"/>
      <c r="F4" s="3"/>
      <c r="G4" s="2"/>
      <c r="H4" s="2"/>
      <c r="I4" s="2"/>
      <c r="J4" s="2"/>
      <c r="K4" s="2"/>
      <c r="L4" s="4"/>
      <c r="M4" s="4"/>
      <c r="N4" s="35"/>
      <c r="O4" s="35"/>
      <c r="P4" s="5"/>
      <c r="Q4" s="2"/>
      <c r="R4" s="2"/>
      <c r="S4" s="2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5" customHeight="1">
      <c r="A5" s="1" t="s">
        <v>94</v>
      </c>
      <c r="B5" s="7" t="s">
        <v>48</v>
      </c>
      <c r="C5" s="2"/>
      <c r="E5" s="8"/>
      <c r="F5" s="8"/>
      <c r="G5" s="9"/>
      <c r="H5" s="9"/>
      <c r="I5" s="9"/>
      <c r="J5" s="9"/>
      <c r="K5" s="10"/>
      <c r="L5" s="10"/>
      <c r="M5" s="10"/>
      <c r="N5" s="36"/>
      <c r="O5" s="36"/>
      <c r="P5" s="36"/>
      <c r="Q5" s="10"/>
      <c r="R5" s="11"/>
      <c r="S5" s="2"/>
      <c r="T5" s="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3" ht="16.5" customHeight="1">
      <c r="A6" s="1" t="s">
        <v>1</v>
      </c>
      <c r="B6" s="12" t="s">
        <v>64</v>
      </c>
      <c r="C6" s="2"/>
      <c r="E6" s="3"/>
      <c r="F6" s="3"/>
      <c r="G6" s="2"/>
      <c r="H6" s="2"/>
      <c r="I6" s="2"/>
      <c r="J6" s="2"/>
      <c r="K6" s="2"/>
      <c r="L6" s="4"/>
      <c r="M6" s="4"/>
      <c r="N6" s="35"/>
      <c r="O6" s="5"/>
      <c r="P6" s="5"/>
      <c r="Q6" s="2"/>
      <c r="R6" s="2"/>
      <c r="S6" s="6"/>
      <c r="T6" s="2"/>
      <c r="U6" s="1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6.5" customHeight="1" thickBot="1">
      <c r="A7" s="1"/>
      <c r="B7" s="12"/>
      <c r="C7" s="2"/>
      <c r="E7" s="3"/>
      <c r="F7" s="3"/>
      <c r="G7" s="2"/>
      <c r="H7" s="2"/>
      <c r="I7" s="2"/>
      <c r="J7" s="2"/>
      <c r="K7" s="2"/>
      <c r="L7" s="4"/>
      <c r="M7" s="4"/>
      <c r="N7" s="35"/>
      <c r="O7" s="5"/>
      <c r="P7" s="5"/>
      <c r="Q7" s="2"/>
      <c r="R7" s="2"/>
      <c r="S7" s="6"/>
      <c r="T7" s="2"/>
      <c r="U7" s="1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4" ht="21.75" customHeight="1">
      <c r="A8" s="258" t="s">
        <v>95</v>
      </c>
      <c r="B8" s="260" t="s">
        <v>3</v>
      </c>
      <c r="C8" s="262" t="s">
        <v>4</v>
      </c>
      <c r="D8" s="263"/>
      <c r="E8" s="266" t="s">
        <v>5</v>
      </c>
      <c r="F8" s="267"/>
      <c r="G8" s="260" t="s">
        <v>6</v>
      </c>
      <c r="H8" s="255" t="s">
        <v>7</v>
      </c>
      <c r="I8" s="256"/>
      <c r="J8" s="256"/>
      <c r="K8" s="256"/>
      <c r="L8" s="256"/>
      <c r="M8" s="257"/>
      <c r="N8" s="248" t="s">
        <v>8</v>
      </c>
      <c r="O8" s="248" t="s">
        <v>9</v>
      </c>
      <c r="P8" s="250" t="s">
        <v>10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1:254" ht="14.25" customHeight="1" thickBot="1">
      <c r="A9" s="286"/>
      <c r="B9" s="287"/>
      <c r="C9" s="288"/>
      <c r="D9" s="289"/>
      <c r="E9" s="167" t="s">
        <v>11</v>
      </c>
      <c r="F9" s="167" t="s">
        <v>12</v>
      </c>
      <c r="G9" s="279"/>
      <c r="H9" s="168" t="s">
        <v>13</v>
      </c>
      <c r="I9" s="168" t="s">
        <v>14</v>
      </c>
      <c r="J9" s="169" t="s">
        <v>15</v>
      </c>
      <c r="K9" s="169" t="s">
        <v>16</v>
      </c>
      <c r="L9" s="169" t="s">
        <v>17</v>
      </c>
      <c r="M9" s="169" t="s">
        <v>18</v>
      </c>
      <c r="N9" s="275"/>
      <c r="O9" s="275"/>
      <c r="P9" s="278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pans="1:254" s="109" customFormat="1" ht="14.25" customHeight="1">
      <c r="A10" s="269" t="s">
        <v>49</v>
      </c>
      <c r="B10" s="283" t="s">
        <v>96</v>
      </c>
      <c r="C10" s="170" t="s">
        <v>115</v>
      </c>
      <c r="D10" s="170" t="s">
        <v>115</v>
      </c>
      <c r="E10" s="171" t="s">
        <v>66</v>
      </c>
      <c r="F10" s="172" t="s">
        <v>67</v>
      </c>
      <c r="G10" s="173" t="s">
        <v>21</v>
      </c>
      <c r="H10" s="174" t="s">
        <v>22</v>
      </c>
      <c r="I10" s="174">
        <v>20001</v>
      </c>
      <c r="J10" s="175" t="s">
        <v>23</v>
      </c>
      <c r="K10" s="174" t="s">
        <v>24</v>
      </c>
      <c r="L10" s="176" t="s">
        <v>118</v>
      </c>
      <c r="M10" s="177" t="s">
        <v>116</v>
      </c>
      <c r="N10" s="178">
        <v>0</v>
      </c>
      <c r="O10" s="178">
        <v>153.14</v>
      </c>
      <c r="P10" s="179">
        <f>O10-N10</f>
        <v>153.14</v>
      </c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</row>
    <row r="11" spans="1:254" s="109" customFormat="1" ht="14.25" customHeight="1">
      <c r="A11" s="270"/>
      <c r="B11" s="284"/>
      <c r="C11" s="71" t="s">
        <v>117</v>
      </c>
      <c r="D11" s="60"/>
      <c r="E11" s="57"/>
      <c r="F11" s="57"/>
      <c r="G11" s="22"/>
      <c r="H11" s="22"/>
      <c r="I11" s="22"/>
      <c r="J11" s="22"/>
      <c r="K11" s="22"/>
      <c r="L11" s="23"/>
      <c r="M11" s="24"/>
      <c r="N11" s="37">
        <f>N10</f>
        <v>0</v>
      </c>
      <c r="O11" s="37">
        <f>O10</f>
        <v>153.14</v>
      </c>
      <c r="P11" s="166">
        <f>P10</f>
        <v>153.14</v>
      </c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</row>
    <row r="12" spans="1:16" ht="14.25" customHeight="1">
      <c r="A12" s="270"/>
      <c r="B12" s="284"/>
      <c r="C12" s="276" t="s">
        <v>50</v>
      </c>
      <c r="D12" s="77" t="s">
        <v>124</v>
      </c>
      <c r="E12" s="62" t="s">
        <v>66</v>
      </c>
      <c r="F12" s="15" t="s">
        <v>67</v>
      </c>
      <c r="G12" s="16" t="s">
        <v>21</v>
      </c>
      <c r="H12" s="17" t="s">
        <v>22</v>
      </c>
      <c r="I12" s="17">
        <v>20001</v>
      </c>
      <c r="J12" s="18" t="s">
        <v>23</v>
      </c>
      <c r="K12" s="17" t="s">
        <v>24</v>
      </c>
      <c r="L12" s="19" t="s">
        <v>28</v>
      </c>
      <c r="M12" s="30" t="s">
        <v>29</v>
      </c>
      <c r="N12" s="63">
        <f>9000+10000+1400+150+500-3000+1000+300+192.68</f>
        <v>19542.68</v>
      </c>
      <c r="O12" s="63">
        <v>19500</v>
      </c>
      <c r="P12" s="180">
        <f>O12-N12</f>
        <v>-42.68000000000029</v>
      </c>
    </row>
    <row r="13" spans="1:16" ht="14.25" customHeight="1">
      <c r="A13" s="270"/>
      <c r="B13" s="284"/>
      <c r="C13" s="277"/>
      <c r="D13" s="48"/>
      <c r="E13" s="68"/>
      <c r="F13" s="73"/>
      <c r="G13" s="16" t="s">
        <v>21</v>
      </c>
      <c r="H13" s="17" t="s">
        <v>22</v>
      </c>
      <c r="I13" s="17">
        <v>20001</v>
      </c>
      <c r="J13" s="18" t="s">
        <v>23</v>
      </c>
      <c r="K13" s="17" t="s">
        <v>24</v>
      </c>
      <c r="L13" s="19" t="s">
        <v>44</v>
      </c>
      <c r="M13" s="69" t="s">
        <v>35</v>
      </c>
      <c r="N13" s="63">
        <v>0</v>
      </c>
      <c r="O13" s="63">
        <v>50.65</v>
      </c>
      <c r="P13" s="180">
        <f>O13-N13</f>
        <v>50.65</v>
      </c>
    </row>
    <row r="14" spans="1:16" ht="14.25" customHeight="1">
      <c r="A14" s="270"/>
      <c r="B14" s="284"/>
      <c r="C14" s="71" t="s">
        <v>30</v>
      </c>
      <c r="D14" s="60"/>
      <c r="E14" s="57"/>
      <c r="F14" s="57"/>
      <c r="G14" s="22"/>
      <c r="H14" s="22"/>
      <c r="I14" s="22"/>
      <c r="J14" s="22"/>
      <c r="K14" s="22"/>
      <c r="L14" s="23"/>
      <c r="M14" s="24"/>
      <c r="N14" s="37">
        <f>SUM(N12:N13)</f>
        <v>19542.68</v>
      </c>
      <c r="O14" s="37">
        <f>SUM(O12:O13)</f>
        <v>19550.65</v>
      </c>
      <c r="P14" s="166">
        <f>SUM(P12:P13)</f>
        <v>7.9699999999997075</v>
      </c>
    </row>
    <row r="15" spans="1:16" ht="14.25" customHeight="1">
      <c r="A15" s="270"/>
      <c r="B15" s="284"/>
      <c r="C15" s="276" t="s">
        <v>51</v>
      </c>
      <c r="D15" s="121" t="s">
        <v>31</v>
      </c>
      <c r="E15" s="124" t="s">
        <v>66</v>
      </c>
      <c r="F15" s="73" t="s">
        <v>68</v>
      </c>
      <c r="G15" s="16" t="s">
        <v>21</v>
      </c>
      <c r="H15" s="17" t="s">
        <v>22</v>
      </c>
      <c r="I15" s="17">
        <v>20001</v>
      </c>
      <c r="J15" s="18" t="s">
        <v>23</v>
      </c>
      <c r="K15" s="17" t="s">
        <v>24</v>
      </c>
      <c r="L15" s="26" t="s">
        <v>75</v>
      </c>
      <c r="M15" s="30" t="s">
        <v>76</v>
      </c>
      <c r="N15" s="63">
        <v>10000</v>
      </c>
      <c r="O15" s="63">
        <v>10000</v>
      </c>
      <c r="P15" s="165">
        <f>O15-N15</f>
        <v>0</v>
      </c>
    </row>
    <row r="16" spans="1:16" ht="14.25" customHeight="1">
      <c r="A16" s="270"/>
      <c r="B16" s="284"/>
      <c r="C16" s="280"/>
      <c r="D16" s="122"/>
      <c r="E16" s="125"/>
      <c r="F16" s="15"/>
      <c r="G16" s="16" t="s">
        <v>21</v>
      </c>
      <c r="H16" s="17" t="s">
        <v>22</v>
      </c>
      <c r="I16" s="17">
        <v>20001</v>
      </c>
      <c r="J16" s="18" t="s">
        <v>23</v>
      </c>
      <c r="K16" s="17" t="s">
        <v>24</v>
      </c>
      <c r="L16" s="26" t="s">
        <v>26</v>
      </c>
      <c r="M16" s="30" t="s">
        <v>27</v>
      </c>
      <c r="N16" s="63">
        <f>8000+20000+4500</f>
        <v>32500</v>
      </c>
      <c r="O16" s="63">
        <v>8546.48</v>
      </c>
      <c r="P16" s="165">
        <f>O16-N16</f>
        <v>-23953.52</v>
      </c>
    </row>
    <row r="17" spans="1:16" ht="14.25" customHeight="1">
      <c r="A17" s="270"/>
      <c r="B17" s="284"/>
      <c r="C17" s="280"/>
      <c r="D17" s="120"/>
      <c r="E17" s="126"/>
      <c r="F17" s="40"/>
      <c r="G17" s="16" t="s">
        <v>21</v>
      </c>
      <c r="H17" s="17" t="s">
        <v>22</v>
      </c>
      <c r="I17" s="17">
        <v>20001</v>
      </c>
      <c r="J17" s="18" t="s">
        <v>23</v>
      </c>
      <c r="K17" s="17" t="s">
        <v>24</v>
      </c>
      <c r="L17" s="26" t="s">
        <v>28</v>
      </c>
      <c r="M17" s="69" t="s">
        <v>29</v>
      </c>
      <c r="N17" s="63">
        <v>0</v>
      </c>
      <c r="O17" s="63">
        <v>32458.74</v>
      </c>
      <c r="P17" s="165">
        <f>O17-N17</f>
        <v>32458.74</v>
      </c>
    </row>
    <row r="18" spans="1:16" ht="14.25" customHeight="1">
      <c r="A18" s="270"/>
      <c r="B18" s="284"/>
      <c r="C18" s="280"/>
      <c r="D18" s="110"/>
      <c r="E18" s="127"/>
      <c r="F18" s="21"/>
      <c r="G18" s="16" t="s">
        <v>21</v>
      </c>
      <c r="H18" s="17" t="s">
        <v>22</v>
      </c>
      <c r="I18" s="17">
        <v>20001</v>
      </c>
      <c r="J18" s="18" t="s">
        <v>23</v>
      </c>
      <c r="K18" s="17" t="s">
        <v>24</v>
      </c>
      <c r="L18" s="26" t="s">
        <v>44</v>
      </c>
      <c r="M18" s="20" t="s">
        <v>35</v>
      </c>
      <c r="N18" s="63">
        <v>200</v>
      </c>
      <c r="O18" s="63">
        <v>133.85</v>
      </c>
      <c r="P18" s="165">
        <f>O18-N18</f>
        <v>-66.15</v>
      </c>
    </row>
    <row r="19" spans="1:16" ht="14.25" customHeight="1">
      <c r="A19" s="270"/>
      <c r="B19" s="284"/>
      <c r="C19" s="280"/>
      <c r="D19" s="110"/>
      <c r="E19" s="127"/>
      <c r="F19" s="21"/>
      <c r="G19" s="49" t="s">
        <v>21</v>
      </c>
      <c r="H19" s="50" t="s">
        <v>22</v>
      </c>
      <c r="I19" s="50" t="s">
        <v>56</v>
      </c>
      <c r="J19" s="51" t="s">
        <v>54</v>
      </c>
      <c r="K19" s="50" t="s">
        <v>24</v>
      </c>
      <c r="L19" s="55" t="s">
        <v>32</v>
      </c>
      <c r="M19" s="56" t="s">
        <v>33</v>
      </c>
      <c r="N19" s="65">
        <v>950</v>
      </c>
      <c r="O19" s="65">
        <v>928.21</v>
      </c>
      <c r="P19" s="181">
        <f>O19-N19</f>
        <v>-21.789999999999964</v>
      </c>
    </row>
    <row r="20" spans="1:16" ht="14.25" customHeight="1">
      <c r="A20" s="270"/>
      <c r="B20" s="284"/>
      <c r="C20" s="280"/>
      <c r="D20" s="110"/>
      <c r="E20" s="127"/>
      <c r="F20" s="21"/>
      <c r="G20" s="49" t="s">
        <v>21</v>
      </c>
      <c r="H20" s="50" t="s">
        <v>22</v>
      </c>
      <c r="I20" s="50" t="s">
        <v>56</v>
      </c>
      <c r="J20" s="51" t="s">
        <v>54</v>
      </c>
      <c r="K20" s="50" t="s">
        <v>24</v>
      </c>
      <c r="L20" s="55" t="s">
        <v>40</v>
      </c>
      <c r="M20" s="56" t="s">
        <v>63</v>
      </c>
      <c r="N20" s="65">
        <v>0</v>
      </c>
      <c r="O20" s="65">
        <v>5121.97</v>
      </c>
      <c r="P20" s="181">
        <f>O20-N20</f>
        <v>5121.97</v>
      </c>
    </row>
    <row r="21" spans="1:16" ht="14.25" customHeight="1">
      <c r="A21" s="270"/>
      <c r="B21" s="284"/>
      <c r="C21" s="280"/>
      <c r="D21" s="110"/>
      <c r="E21" s="127"/>
      <c r="F21" s="21"/>
      <c r="G21" s="49" t="s">
        <v>21</v>
      </c>
      <c r="H21" s="50" t="s">
        <v>22</v>
      </c>
      <c r="I21" s="50" t="s">
        <v>56</v>
      </c>
      <c r="J21" s="51" t="s">
        <v>54</v>
      </c>
      <c r="K21" s="50" t="s">
        <v>24</v>
      </c>
      <c r="L21" s="55" t="s">
        <v>60</v>
      </c>
      <c r="M21" s="56" t="s">
        <v>59</v>
      </c>
      <c r="N21" s="65">
        <v>850</v>
      </c>
      <c r="O21" s="65">
        <f>811.78+22.52</f>
        <v>834.3</v>
      </c>
      <c r="P21" s="181">
        <f>O21-N21</f>
        <v>-15.700000000000045</v>
      </c>
    </row>
    <row r="22" spans="1:16" ht="14.25" customHeight="1">
      <c r="A22" s="270"/>
      <c r="B22" s="284"/>
      <c r="C22" s="280"/>
      <c r="D22" s="110"/>
      <c r="E22" s="127"/>
      <c r="F22" s="21"/>
      <c r="G22" s="49" t="s">
        <v>21</v>
      </c>
      <c r="H22" s="50" t="s">
        <v>22</v>
      </c>
      <c r="I22" s="50" t="s">
        <v>56</v>
      </c>
      <c r="J22" s="51" t="s">
        <v>54</v>
      </c>
      <c r="K22" s="50" t="s">
        <v>24</v>
      </c>
      <c r="L22" s="55" t="s">
        <v>44</v>
      </c>
      <c r="M22" s="56" t="s">
        <v>35</v>
      </c>
      <c r="N22" s="64">
        <v>130</v>
      </c>
      <c r="O22" s="64">
        <v>106.16</v>
      </c>
      <c r="P22" s="181">
        <f>O22-N22</f>
        <v>-23.840000000000003</v>
      </c>
    </row>
    <row r="23" spans="1:16" ht="14.25" customHeight="1">
      <c r="A23" s="270"/>
      <c r="B23" s="284"/>
      <c r="C23" s="277"/>
      <c r="D23" s="123"/>
      <c r="E23" s="128"/>
      <c r="F23" s="47"/>
      <c r="G23" s="49" t="s">
        <v>21</v>
      </c>
      <c r="H23" s="50" t="s">
        <v>22</v>
      </c>
      <c r="I23" s="50" t="s">
        <v>56</v>
      </c>
      <c r="J23" s="51" t="s">
        <v>54</v>
      </c>
      <c r="K23" s="50" t="s">
        <v>24</v>
      </c>
      <c r="L23" s="111" t="s">
        <v>81</v>
      </c>
      <c r="M23" s="53" t="s">
        <v>84</v>
      </c>
      <c r="N23" s="64">
        <v>0</v>
      </c>
      <c r="O23" s="64">
        <v>-45.03</v>
      </c>
      <c r="P23" s="181">
        <f>O23-N23</f>
        <v>-45.03</v>
      </c>
    </row>
    <row r="24" spans="1:16" ht="14.25" customHeight="1">
      <c r="A24" s="270"/>
      <c r="B24" s="284"/>
      <c r="C24" s="70" t="s">
        <v>36</v>
      </c>
      <c r="D24" s="60"/>
      <c r="E24" s="61"/>
      <c r="F24" s="61"/>
      <c r="G24" s="22"/>
      <c r="H24" s="22"/>
      <c r="I24" s="22"/>
      <c r="J24" s="22"/>
      <c r="K24" s="22"/>
      <c r="L24" s="23"/>
      <c r="M24" s="24"/>
      <c r="N24" s="37">
        <f>SUM(N15:N23)</f>
        <v>44630</v>
      </c>
      <c r="O24" s="37">
        <f>SUM(O15:O23)</f>
        <v>58084.68000000001</v>
      </c>
      <c r="P24" s="166">
        <f>SUM(P15:P23)</f>
        <v>13454.680000000002</v>
      </c>
    </row>
    <row r="25" spans="1:16" ht="14.25" customHeight="1">
      <c r="A25" s="270"/>
      <c r="B25" s="284"/>
      <c r="C25" s="276" t="s">
        <v>69</v>
      </c>
      <c r="D25" s="76" t="s">
        <v>38</v>
      </c>
      <c r="E25" s="15" t="s">
        <v>66</v>
      </c>
      <c r="F25" s="73" t="s">
        <v>67</v>
      </c>
      <c r="G25" s="16" t="s">
        <v>21</v>
      </c>
      <c r="H25" s="17" t="s">
        <v>22</v>
      </c>
      <c r="I25" s="17">
        <v>20001</v>
      </c>
      <c r="J25" s="18" t="s">
        <v>23</v>
      </c>
      <c r="K25" s="17" t="s">
        <v>24</v>
      </c>
      <c r="L25" s="19" t="s">
        <v>39</v>
      </c>
      <c r="M25" s="30" t="s">
        <v>62</v>
      </c>
      <c r="N25" s="28">
        <v>9500</v>
      </c>
      <c r="O25" s="28">
        <v>9433.72</v>
      </c>
      <c r="P25" s="165">
        <f>O25-N25</f>
        <v>-66.28000000000065</v>
      </c>
    </row>
    <row r="26" spans="1:16" ht="14.25" customHeight="1">
      <c r="A26" s="270"/>
      <c r="B26" s="284"/>
      <c r="C26" s="281"/>
      <c r="D26" s="129"/>
      <c r="E26" s="133"/>
      <c r="F26" s="132"/>
      <c r="G26" s="16" t="s">
        <v>21</v>
      </c>
      <c r="H26" s="17" t="s">
        <v>22</v>
      </c>
      <c r="I26" s="17">
        <v>20001</v>
      </c>
      <c r="J26" s="18" t="s">
        <v>23</v>
      </c>
      <c r="K26" s="17" t="s">
        <v>24</v>
      </c>
      <c r="L26" s="19" t="s">
        <v>32</v>
      </c>
      <c r="M26" s="20" t="s">
        <v>33</v>
      </c>
      <c r="N26" s="28">
        <v>270</v>
      </c>
      <c r="O26" s="28">
        <v>260</v>
      </c>
      <c r="P26" s="165">
        <f>O26-N26</f>
        <v>-10</v>
      </c>
    </row>
    <row r="27" spans="1:16" ht="14.25" customHeight="1">
      <c r="A27" s="270"/>
      <c r="B27" s="284"/>
      <c r="C27" s="281"/>
      <c r="D27" s="130"/>
      <c r="E27" s="127"/>
      <c r="F27" s="21"/>
      <c r="G27" s="16" t="s">
        <v>21</v>
      </c>
      <c r="H27" s="17" t="s">
        <v>22</v>
      </c>
      <c r="I27" s="17">
        <v>20001</v>
      </c>
      <c r="J27" s="18" t="s">
        <v>23</v>
      </c>
      <c r="K27" s="17" t="s">
        <v>24</v>
      </c>
      <c r="L27" s="26" t="s">
        <v>26</v>
      </c>
      <c r="M27" s="30" t="s">
        <v>27</v>
      </c>
      <c r="N27" s="28">
        <v>0</v>
      </c>
      <c r="O27" s="28">
        <v>-49.15</v>
      </c>
      <c r="P27" s="165">
        <f>O27-N27</f>
        <v>-49.15</v>
      </c>
    </row>
    <row r="28" spans="1:16" ht="14.25" customHeight="1">
      <c r="A28" s="270"/>
      <c r="B28" s="284"/>
      <c r="C28" s="281"/>
      <c r="D28" s="130"/>
      <c r="E28" s="127"/>
      <c r="F28" s="21"/>
      <c r="G28" s="16" t="s">
        <v>21</v>
      </c>
      <c r="H28" s="17" t="s">
        <v>22</v>
      </c>
      <c r="I28" s="17">
        <v>20001</v>
      </c>
      <c r="J28" s="18" t="s">
        <v>23</v>
      </c>
      <c r="K28" s="17" t="s">
        <v>24</v>
      </c>
      <c r="L28" s="19" t="s">
        <v>40</v>
      </c>
      <c r="M28" s="20" t="s">
        <v>63</v>
      </c>
      <c r="N28" s="28">
        <v>150</v>
      </c>
      <c r="O28" s="28">
        <v>62.5</v>
      </c>
      <c r="P28" s="165">
        <f>O28-N28</f>
        <v>-87.5</v>
      </c>
    </row>
    <row r="29" spans="1:16" ht="14.25" customHeight="1">
      <c r="A29" s="270"/>
      <c r="B29" s="284"/>
      <c r="C29" s="281"/>
      <c r="D29" s="130"/>
      <c r="E29" s="127"/>
      <c r="F29" s="21"/>
      <c r="G29" s="16" t="s">
        <v>21</v>
      </c>
      <c r="H29" s="17" t="s">
        <v>22</v>
      </c>
      <c r="I29" s="17">
        <v>20001</v>
      </c>
      <c r="J29" s="18" t="s">
        <v>23</v>
      </c>
      <c r="K29" s="17" t="s">
        <v>24</v>
      </c>
      <c r="L29" s="19" t="s">
        <v>61</v>
      </c>
      <c r="M29" s="20" t="s">
        <v>58</v>
      </c>
      <c r="N29" s="28">
        <v>430</v>
      </c>
      <c r="O29" s="28">
        <v>0</v>
      </c>
      <c r="P29" s="165">
        <f>O29-N29</f>
        <v>-430</v>
      </c>
    </row>
    <row r="30" spans="1:16" ht="14.25" customHeight="1">
      <c r="A30" s="270"/>
      <c r="B30" s="284"/>
      <c r="C30" s="281"/>
      <c r="D30" s="130"/>
      <c r="E30" s="127"/>
      <c r="F30" s="21"/>
      <c r="G30" s="16" t="s">
        <v>21</v>
      </c>
      <c r="H30" s="17" t="s">
        <v>22</v>
      </c>
      <c r="I30" s="17">
        <v>20001</v>
      </c>
      <c r="J30" s="18" t="s">
        <v>23</v>
      </c>
      <c r="K30" s="17" t="s">
        <v>24</v>
      </c>
      <c r="L30" s="19" t="s">
        <v>43</v>
      </c>
      <c r="M30" s="20" t="s">
        <v>34</v>
      </c>
      <c r="N30" s="28">
        <v>350</v>
      </c>
      <c r="O30" s="28">
        <v>319.56</v>
      </c>
      <c r="P30" s="165">
        <f>O30-N30</f>
        <v>-30.439999999999998</v>
      </c>
    </row>
    <row r="31" spans="1:16" ht="14.25" customHeight="1">
      <c r="A31" s="270"/>
      <c r="B31" s="284"/>
      <c r="C31" s="281"/>
      <c r="D31" s="130"/>
      <c r="E31" s="127"/>
      <c r="F31" s="21"/>
      <c r="G31" s="16" t="s">
        <v>21</v>
      </c>
      <c r="H31" s="17" t="s">
        <v>22</v>
      </c>
      <c r="I31" s="17">
        <v>20001</v>
      </c>
      <c r="J31" s="18" t="s">
        <v>23</v>
      </c>
      <c r="K31" s="17" t="s">
        <v>24</v>
      </c>
      <c r="L31" s="19" t="s">
        <v>44</v>
      </c>
      <c r="M31" s="20" t="s">
        <v>35</v>
      </c>
      <c r="N31" s="28">
        <v>400</v>
      </c>
      <c r="O31" s="28">
        <f>49.45+1.04+165.13</f>
        <v>215.62</v>
      </c>
      <c r="P31" s="165">
        <f>O31-N31</f>
        <v>-184.38</v>
      </c>
    </row>
    <row r="32" spans="1:16" ht="14.25" customHeight="1">
      <c r="A32" s="270"/>
      <c r="B32" s="284"/>
      <c r="C32" s="282"/>
      <c r="D32" s="131"/>
      <c r="E32" s="128"/>
      <c r="F32" s="47"/>
      <c r="G32" s="16" t="s">
        <v>21</v>
      </c>
      <c r="H32" s="17" t="s">
        <v>22</v>
      </c>
      <c r="I32" s="17">
        <v>20001</v>
      </c>
      <c r="J32" s="18" t="s">
        <v>23</v>
      </c>
      <c r="K32" s="17" t="s">
        <v>24</v>
      </c>
      <c r="L32" s="19" t="s">
        <v>81</v>
      </c>
      <c r="M32" s="20" t="s">
        <v>84</v>
      </c>
      <c r="N32" s="28">
        <v>0</v>
      </c>
      <c r="O32" s="28">
        <f>8.11-113.74</f>
        <v>-105.63</v>
      </c>
      <c r="P32" s="165">
        <f>O32-N32</f>
        <v>-105.63</v>
      </c>
    </row>
    <row r="33" spans="1:16" ht="14.25" customHeight="1">
      <c r="A33" s="270"/>
      <c r="B33" s="284"/>
      <c r="C33" s="84" t="s">
        <v>45</v>
      </c>
      <c r="D33" s="45"/>
      <c r="E33" s="46"/>
      <c r="F33" s="46"/>
      <c r="G33" s="43"/>
      <c r="H33" s="43"/>
      <c r="I33" s="43"/>
      <c r="J33" s="43"/>
      <c r="K33" s="43"/>
      <c r="L33" s="44"/>
      <c r="M33" s="43"/>
      <c r="N33" s="37">
        <f>SUM(N25:N32)</f>
        <v>11100</v>
      </c>
      <c r="O33" s="37">
        <f>SUM(O25:O32)</f>
        <v>10136.62</v>
      </c>
      <c r="P33" s="166">
        <f>SUM(P25:P31)</f>
        <v>-857.7500000000006</v>
      </c>
    </row>
    <row r="34" spans="1:18" ht="14.25" customHeight="1">
      <c r="A34" s="270"/>
      <c r="B34" s="284"/>
      <c r="C34" s="276" t="s">
        <v>37</v>
      </c>
      <c r="D34" s="76" t="s">
        <v>53</v>
      </c>
      <c r="E34" s="83" t="s">
        <v>66</v>
      </c>
      <c r="F34" s="73" t="s">
        <v>67</v>
      </c>
      <c r="G34" s="16" t="s">
        <v>21</v>
      </c>
      <c r="H34" s="17" t="s">
        <v>22</v>
      </c>
      <c r="I34" s="17" t="s">
        <v>55</v>
      </c>
      <c r="J34" s="18" t="s">
        <v>23</v>
      </c>
      <c r="K34" s="17" t="s">
        <v>24</v>
      </c>
      <c r="L34" s="19">
        <v>71300</v>
      </c>
      <c r="M34" s="182" t="s">
        <v>74</v>
      </c>
      <c r="N34" s="102">
        <v>3000</v>
      </c>
      <c r="O34" s="102">
        <v>0</v>
      </c>
      <c r="P34" s="183">
        <f>O34-N34</f>
        <v>-3000</v>
      </c>
      <c r="Q34" s="66"/>
      <c r="R34" s="66"/>
    </row>
    <row r="35" spans="1:18" ht="14.25" customHeight="1">
      <c r="A35" s="270"/>
      <c r="B35" s="284"/>
      <c r="C35" s="280"/>
      <c r="D35" s="39"/>
      <c r="E35" s="72"/>
      <c r="F35" s="72"/>
      <c r="G35" s="16" t="s">
        <v>21</v>
      </c>
      <c r="H35" s="17" t="s">
        <v>22</v>
      </c>
      <c r="I35" s="17" t="s">
        <v>55</v>
      </c>
      <c r="J35" s="18" t="s">
        <v>23</v>
      </c>
      <c r="K35" s="17" t="s">
        <v>24</v>
      </c>
      <c r="L35" s="19" t="s">
        <v>39</v>
      </c>
      <c r="M35" s="20" t="s">
        <v>62</v>
      </c>
      <c r="N35" s="28">
        <v>20970</v>
      </c>
      <c r="O35" s="28">
        <v>21552.24</v>
      </c>
      <c r="P35" s="165">
        <f>O35-N35</f>
        <v>582.2400000000016</v>
      </c>
      <c r="Q35" s="66"/>
      <c r="R35" s="66"/>
    </row>
    <row r="36" spans="1:18" ht="14.25" customHeight="1">
      <c r="A36" s="270"/>
      <c r="B36" s="284"/>
      <c r="C36" s="280"/>
      <c r="D36" s="39"/>
      <c r="E36" s="40"/>
      <c r="F36" s="72"/>
      <c r="G36" s="16" t="s">
        <v>21</v>
      </c>
      <c r="H36" s="17" t="s">
        <v>22</v>
      </c>
      <c r="I36" s="17">
        <v>20001</v>
      </c>
      <c r="J36" s="18" t="s">
        <v>23</v>
      </c>
      <c r="K36" s="17" t="s">
        <v>24</v>
      </c>
      <c r="L36" s="19" t="s">
        <v>32</v>
      </c>
      <c r="M36" s="27" t="s">
        <v>33</v>
      </c>
      <c r="N36" s="28">
        <v>0</v>
      </c>
      <c r="O36" s="28">
        <v>0</v>
      </c>
      <c r="P36" s="165">
        <f>O36-N36</f>
        <v>0</v>
      </c>
      <c r="Q36" s="66"/>
      <c r="R36" s="66"/>
    </row>
    <row r="37" spans="1:18" ht="14.25" customHeight="1">
      <c r="A37" s="270"/>
      <c r="B37" s="284"/>
      <c r="C37" s="280"/>
      <c r="D37" s="39"/>
      <c r="E37" s="40"/>
      <c r="F37" s="72"/>
      <c r="G37" s="16" t="s">
        <v>21</v>
      </c>
      <c r="H37" s="17" t="s">
        <v>22</v>
      </c>
      <c r="I37" s="17">
        <v>20001</v>
      </c>
      <c r="J37" s="18" t="s">
        <v>23</v>
      </c>
      <c r="K37" s="17" t="s">
        <v>24</v>
      </c>
      <c r="L37" s="19" t="s">
        <v>85</v>
      </c>
      <c r="M37" s="27" t="s">
        <v>86</v>
      </c>
      <c r="N37" s="28">
        <v>2240</v>
      </c>
      <c r="O37" s="28">
        <f>2201.42+5.11</f>
        <v>2206.53</v>
      </c>
      <c r="P37" s="165">
        <f>O37-N37</f>
        <v>-33.4699999999998</v>
      </c>
      <c r="Q37" s="66"/>
      <c r="R37" s="85"/>
    </row>
    <row r="38" spans="1:18" ht="14.25" customHeight="1">
      <c r="A38" s="270"/>
      <c r="B38" s="284"/>
      <c r="C38" s="280"/>
      <c r="D38" s="39"/>
      <c r="E38" s="40"/>
      <c r="F38" s="72"/>
      <c r="G38" s="16" t="s">
        <v>21</v>
      </c>
      <c r="H38" s="17" t="s">
        <v>22</v>
      </c>
      <c r="I38" s="17">
        <v>20001</v>
      </c>
      <c r="J38" s="18" t="s">
        <v>23</v>
      </c>
      <c r="K38" s="17" t="s">
        <v>24</v>
      </c>
      <c r="L38" s="19" t="s">
        <v>40</v>
      </c>
      <c r="M38" s="27" t="s">
        <v>63</v>
      </c>
      <c r="N38" s="28">
        <v>700</v>
      </c>
      <c r="O38" s="28">
        <f>134.16+72.09+0.63+322.43+117.03</f>
        <v>646.3399999999999</v>
      </c>
      <c r="P38" s="165">
        <f>O38-N38</f>
        <v>-53.66000000000008</v>
      </c>
      <c r="Q38" s="66"/>
      <c r="R38" s="66"/>
    </row>
    <row r="39" spans="1:18" ht="14.25" customHeight="1">
      <c r="A39" s="270"/>
      <c r="B39" s="284"/>
      <c r="C39" s="280"/>
      <c r="D39" s="39"/>
      <c r="E39" s="40"/>
      <c r="F39" s="72"/>
      <c r="G39" s="16" t="s">
        <v>21</v>
      </c>
      <c r="H39" s="17" t="s">
        <v>22</v>
      </c>
      <c r="I39" s="17">
        <v>20001</v>
      </c>
      <c r="J39" s="18" t="s">
        <v>23</v>
      </c>
      <c r="K39" s="17" t="s">
        <v>24</v>
      </c>
      <c r="L39" s="19" t="s">
        <v>41</v>
      </c>
      <c r="M39" s="27" t="s">
        <v>42</v>
      </c>
      <c r="N39" s="28">
        <v>400</v>
      </c>
      <c r="O39" s="28">
        <v>386.29</v>
      </c>
      <c r="P39" s="165">
        <f>O39-N39</f>
        <v>-13.70999999999998</v>
      </c>
      <c r="Q39" s="66"/>
      <c r="R39" s="66"/>
    </row>
    <row r="40" spans="1:18" ht="14.25" customHeight="1">
      <c r="A40" s="270"/>
      <c r="B40" s="284"/>
      <c r="C40" s="280"/>
      <c r="D40" s="39"/>
      <c r="E40" s="40"/>
      <c r="F40" s="72"/>
      <c r="G40" s="16" t="s">
        <v>21</v>
      </c>
      <c r="H40" s="17" t="s">
        <v>22</v>
      </c>
      <c r="I40" s="17">
        <v>20001</v>
      </c>
      <c r="J40" s="18" t="s">
        <v>23</v>
      </c>
      <c r="K40" s="17" t="s">
        <v>24</v>
      </c>
      <c r="L40" s="19" t="s">
        <v>61</v>
      </c>
      <c r="M40" s="27" t="s">
        <v>58</v>
      </c>
      <c r="N40" s="28">
        <v>200</v>
      </c>
      <c r="O40" s="28">
        <v>169.09</v>
      </c>
      <c r="P40" s="165">
        <f>O40-N40</f>
        <v>-30.909999999999997</v>
      </c>
      <c r="Q40" s="66"/>
      <c r="R40" s="66"/>
    </row>
    <row r="41" spans="1:18" ht="14.25" customHeight="1">
      <c r="A41" s="270"/>
      <c r="B41" s="284"/>
      <c r="C41" s="280"/>
      <c r="D41" s="39"/>
      <c r="E41" s="40"/>
      <c r="F41" s="72"/>
      <c r="G41" s="16" t="s">
        <v>21</v>
      </c>
      <c r="H41" s="17" t="s">
        <v>22</v>
      </c>
      <c r="I41" s="17">
        <v>20001</v>
      </c>
      <c r="J41" s="18" t="s">
        <v>23</v>
      </c>
      <c r="K41" s="17" t="s">
        <v>24</v>
      </c>
      <c r="L41" s="19" t="s">
        <v>87</v>
      </c>
      <c r="M41" s="27" t="s">
        <v>88</v>
      </c>
      <c r="N41" s="28">
        <v>400</v>
      </c>
      <c r="O41" s="28">
        <v>395.21</v>
      </c>
      <c r="P41" s="165">
        <f>O41-N41</f>
        <v>-4.7900000000000205</v>
      </c>
      <c r="Q41" s="66"/>
      <c r="R41" s="66"/>
    </row>
    <row r="42" spans="1:18" ht="14.25" customHeight="1">
      <c r="A42" s="270"/>
      <c r="B42" s="284"/>
      <c r="C42" s="280"/>
      <c r="D42" s="39"/>
      <c r="E42" s="40"/>
      <c r="F42" s="72"/>
      <c r="G42" s="16" t="s">
        <v>21</v>
      </c>
      <c r="H42" s="17" t="s">
        <v>22</v>
      </c>
      <c r="I42" s="17">
        <v>20001</v>
      </c>
      <c r="J42" s="18" t="s">
        <v>23</v>
      </c>
      <c r="K42" s="17" t="s">
        <v>24</v>
      </c>
      <c r="L42" s="19" t="s">
        <v>43</v>
      </c>
      <c r="M42" s="27" t="s">
        <v>34</v>
      </c>
      <c r="N42" s="28">
        <v>4230</v>
      </c>
      <c r="O42" s="28">
        <f>83.9+4114.52</f>
        <v>4198.42</v>
      </c>
      <c r="P42" s="165">
        <f>O42-N42</f>
        <v>-31.579999999999927</v>
      </c>
      <c r="Q42" s="66"/>
      <c r="R42" s="66"/>
    </row>
    <row r="43" spans="1:18" ht="14.25" customHeight="1">
      <c r="A43" s="270"/>
      <c r="B43" s="284"/>
      <c r="C43" s="280"/>
      <c r="D43" s="39"/>
      <c r="E43" s="40"/>
      <c r="F43" s="72"/>
      <c r="G43" s="16" t="s">
        <v>21</v>
      </c>
      <c r="H43" s="17" t="s">
        <v>22</v>
      </c>
      <c r="I43" s="17">
        <v>20001</v>
      </c>
      <c r="J43" s="18" t="s">
        <v>23</v>
      </c>
      <c r="K43" s="17" t="s">
        <v>24</v>
      </c>
      <c r="L43" s="19" t="s">
        <v>100</v>
      </c>
      <c r="M43" s="27" t="s">
        <v>101</v>
      </c>
      <c r="N43" s="28">
        <v>200</v>
      </c>
      <c r="O43" s="28">
        <v>175</v>
      </c>
      <c r="P43" s="165">
        <f>O43-N43</f>
        <v>-25</v>
      </c>
      <c r="Q43" s="66"/>
      <c r="R43" s="66"/>
    </row>
    <row r="44" spans="1:18" ht="14.25" customHeight="1">
      <c r="A44" s="270"/>
      <c r="B44" s="284"/>
      <c r="C44" s="280"/>
      <c r="D44" s="39"/>
      <c r="E44" s="40"/>
      <c r="F44" s="72"/>
      <c r="G44" s="16" t="s">
        <v>21</v>
      </c>
      <c r="H44" s="17" t="s">
        <v>22</v>
      </c>
      <c r="I44" s="17">
        <v>20001</v>
      </c>
      <c r="J44" s="18" t="s">
        <v>23</v>
      </c>
      <c r="K44" s="17" t="s">
        <v>24</v>
      </c>
      <c r="L44" s="19" t="s">
        <v>77</v>
      </c>
      <c r="M44" s="27" t="s">
        <v>89</v>
      </c>
      <c r="N44" s="28">
        <v>1520</v>
      </c>
      <c r="O44" s="28">
        <f>18.45+1525.94</f>
        <v>1544.39</v>
      </c>
      <c r="P44" s="165">
        <f>O44-N44</f>
        <v>24.3900000000001</v>
      </c>
      <c r="Q44" s="66"/>
      <c r="R44" s="66"/>
    </row>
    <row r="45" spans="1:18" ht="14.25" customHeight="1">
      <c r="A45" s="270"/>
      <c r="B45" s="284"/>
      <c r="C45" s="280"/>
      <c r="D45" s="39"/>
      <c r="E45" s="40"/>
      <c r="F45" s="72"/>
      <c r="G45" s="16" t="s">
        <v>21</v>
      </c>
      <c r="H45" s="17" t="s">
        <v>22</v>
      </c>
      <c r="I45" s="17">
        <v>20001</v>
      </c>
      <c r="J45" s="18" t="s">
        <v>23</v>
      </c>
      <c r="K45" s="17" t="s">
        <v>24</v>
      </c>
      <c r="L45" s="19" t="s">
        <v>90</v>
      </c>
      <c r="M45" s="27" t="s">
        <v>91</v>
      </c>
      <c r="N45" s="28">
        <f>800+600</f>
        <v>1400</v>
      </c>
      <c r="O45" s="28">
        <f>597+202.62</f>
        <v>799.62</v>
      </c>
      <c r="P45" s="165">
        <f>O45-N45</f>
        <v>-600.38</v>
      </c>
      <c r="Q45" s="66"/>
      <c r="R45" s="66"/>
    </row>
    <row r="46" spans="1:18" ht="14.25" customHeight="1">
      <c r="A46" s="270"/>
      <c r="B46" s="284"/>
      <c r="C46" s="280"/>
      <c r="D46" s="39"/>
      <c r="E46" s="40"/>
      <c r="F46" s="72"/>
      <c r="G46" s="16" t="s">
        <v>21</v>
      </c>
      <c r="H46" s="17" t="s">
        <v>22</v>
      </c>
      <c r="I46" s="17">
        <v>20001</v>
      </c>
      <c r="J46" s="18" t="s">
        <v>23</v>
      </c>
      <c r="K46" s="17" t="s">
        <v>24</v>
      </c>
      <c r="L46" s="19" t="s">
        <v>60</v>
      </c>
      <c r="M46" s="27" t="s">
        <v>59</v>
      </c>
      <c r="N46" s="28">
        <v>20</v>
      </c>
      <c r="O46" s="28">
        <v>12.46</v>
      </c>
      <c r="P46" s="165">
        <f>O46-N46</f>
        <v>-7.539999999999999</v>
      </c>
      <c r="Q46" s="66"/>
      <c r="R46" s="66"/>
    </row>
    <row r="47" spans="1:18" ht="14.25" customHeight="1">
      <c r="A47" s="270"/>
      <c r="B47" s="284"/>
      <c r="C47" s="280"/>
      <c r="D47" s="39"/>
      <c r="E47" s="40"/>
      <c r="F47" s="72"/>
      <c r="G47" s="16" t="s">
        <v>21</v>
      </c>
      <c r="H47" s="17" t="s">
        <v>22</v>
      </c>
      <c r="I47" s="17">
        <v>20001</v>
      </c>
      <c r="J47" s="18" t="s">
        <v>23</v>
      </c>
      <c r="K47" s="17" t="s">
        <v>24</v>
      </c>
      <c r="L47" s="19" t="s">
        <v>44</v>
      </c>
      <c r="M47" s="27" t="s">
        <v>35</v>
      </c>
      <c r="N47" s="28">
        <f>400+1700+150+100+50+370-30+10</f>
        <v>2750</v>
      </c>
      <c r="O47" s="28">
        <f>107.38+2655.35</f>
        <v>2762.73</v>
      </c>
      <c r="P47" s="165">
        <f>O47-N47</f>
        <v>12.730000000000018</v>
      </c>
      <c r="Q47" s="66"/>
      <c r="R47" s="66"/>
    </row>
    <row r="48" spans="1:18" ht="14.25" customHeight="1">
      <c r="A48" s="270"/>
      <c r="B48" s="284"/>
      <c r="C48" s="280"/>
      <c r="D48" s="39"/>
      <c r="E48" s="40"/>
      <c r="F48" s="72"/>
      <c r="G48" s="16" t="s">
        <v>21</v>
      </c>
      <c r="H48" s="17" t="s">
        <v>22</v>
      </c>
      <c r="I48" s="17">
        <v>20001</v>
      </c>
      <c r="J48" s="18" t="s">
        <v>23</v>
      </c>
      <c r="K48" s="17" t="s">
        <v>24</v>
      </c>
      <c r="L48" s="19" t="s">
        <v>82</v>
      </c>
      <c r="M48" s="27" t="s">
        <v>92</v>
      </c>
      <c r="N48" s="28">
        <v>500</v>
      </c>
      <c r="O48" s="28">
        <v>500</v>
      </c>
      <c r="P48" s="165">
        <f>O48-N48</f>
        <v>0</v>
      </c>
      <c r="Q48" s="66"/>
      <c r="R48" s="66"/>
    </row>
    <row r="49" spans="1:18" ht="14.25" customHeight="1">
      <c r="A49" s="270"/>
      <c r="B49" s="284"/>
      <c r="C49" s="280"/>
      <c r="D49" s="39"/>
      <c r="E49" s="40"/>
      <c r="F49" s="72"/>
      <c r="G49" s="16" t="s">
        <v>21</v>
      </c>
      <c r="H49" s="17" t="s">
        <v>22</v>
      </c>
      <c r="I49" s="17">
        <v>20001</v>
      </c>
      <c r="J49" s="18" t="s">
        <v>23</v>
      </c>
      <c r="K49" s="17" t="s">
        <v>24</v>
      </c>
      <c r="L49" s="19" t="s">
        <v>81</v>
      </c>
      <c r="M49" s="20" t="s">
        <v>84</v>
      </c>
      <c r="N49" s="28">
        <v>620</v>
      </c>
      <c r="O49" s="28">
        <f>2.6-35.24</f>
        <v>-32.64</v>
      </c>
      <c r="P49" s="165">
        <f>O49-N49</f>
        <v>-652.64</v>
      </c>
      <c r="Q49" s="66"/>
      <c r="R49" s="85"/>
    </row>
    <row r="50" spans="1:18" ht="14.25" customHeight="1">
      <c r="A50" s="270"/>
      <c r="B50" s="284"/>
      <c r="C50" s="280"/>
      <c r="D50" s="39"/>
      <c r="E50" s="40"/>
      <c r="F50" s="72"/>
      <c r="G50" s="49" t="s">
        <v>21</v>
      </c>
      <c r="H50" s="50" t="s">
        <v>22</v>
      </c>
      <c r="I50" s="50" t="s">
        <v>56</v>
      </c>
      <c r="J50" s="51" t="s">
        <v>54</v>
      </c>
      <c r="K50" s="50" t="s">
        <v>24</v>
      </c>
      <c r="L50" s="55" t="s">
        <v>44</v>
      </c>
      <c r="M50" s="56" t="s">
        <v>35</v>
      </c>
      <c r="N50" s="64">
        <v>100</v>
      </c>
      <c r="O50" s="64">
        <v>66.54</v>
      </c>
      <c r="P50" s="181">
        <f>O50-N50</f>
        <v>-33.459999999999994</v>
      </c>
      <c r="Q50" s="66"/>
      <c r="R50" s="66"/>
    </row>
    <row r="51" spans="1:18" ht="14.25" customHeight="1" thickBot="1">
      <c r="A51" s="270"/>
      <c r="B51" s="284"/>
      <c r="C51" s="42" t="s">
        <v>52</v>
      </c>
      <c r="D51" s="42"/>
      <c r="E51" s="42"/>
      <c r="F51" s="42"/>
      <c r="G51" s="84"/>
      <c r="H51" s="84"/>
      <c r="I51" s="84"/>
      <c r="J51" s="84"/>
      <c r="K51" s="84"/>
      <c r="L51" s="84"/>
      <c r="M51" s="84"/>
      <c r="N51" s="90">
        <f>SUM(N34:N50)</f>
        <v>39250</v>
      </c>
      <c r="O51" s="90">
        <f>SUM(O34:O50)</f>
        <v>35382.22</v>
      </c>
      <c r="P51" s="166">
        <f>SUM(P34:P50)</f>
        <v>-3867.779999999998</v>
      </c>
      <c r="Q51" s="66"/>
      <c r="R51" s="66"/>
    </row>
    <row r="52" spans="1:16" ht="14.25" customHeight="1">
      <c r="A52" s="270"/>
      <c r="B52" s="284"/>
      <c r="C52" s="136" t="s">
        <v>71</v>
      </c>
      <c r="D52" s="134"/>
      <c r="E52" s="135"/>
      <c r="F52" s="135"/>
      <c r="G52" s="92"/>
      <c r="H52" s="93"/>
      <c r="I52" s="93"/>
      <c r="J52" s="93"/>
      <c r="K52" s="93"/>
      <c r="L52" s="91"/>
      <c r="M52" s="91"/>
      <c r="N52" s="94">
        <f>N11+N14+SUM(N15:N18)+N33+SUM(N34:N49)</f>
        <v>112492.68</v>
      </c>
      <c r="O52" s="94">
        <f>O11+O14+SUM(O15:O18)+O33+SUM(O34:O49)</f>
        <v>116295.16</v>
      </c>
      <c r="P52" s="184">
        <f>P11+P14+SUM(P15:P18)+P33+SUM(P34:P49)</f>
        <v>3908.1100000000033</v>
      </c>
    </row>
    <row r="53" spans="1:16" ht="14.25" customHeight="1" thickBot="1">
      <c r="A53" s="270"/>
      <c r="B53" s="284"/>
      <c r="C53" s="95" t="s">
        <v>72</v>
      </c>
      <c r="D53" s="96"/>
      <c r="E53" s="97"/>
      <c r="F53" s="97"/>
      <c r="G53" s="98"/>
      <c r="H53" s="99"/>
      <c r="I53" s="99"/>
      <c r="J53" s="99"/>
      <c r="K53" s="99"/>
      <c r="L53" s="96"/>
      <c r="M53" s="96"/>
      <c r="N53" s="100">
        <f>SUM(N19:N23)+N50</f>
        <v>2030</v>
      </c>
      <c r="O53" s="100">
        <f>SUM(O19:O23)+O50</f>
        <v>7012.150000000001</v>
      </c>
      <c r="P53" s="185">
        <f>SUM(P19:P23)+P50</f>
        <v>4982.150000000001</v>
      </c>
    </row>
    <row r="54" spans="1:16" ht="12" customHeight="1" thickBot="1">
      <c r="A54" s="271"/>
      <c r="B54" s="285"/>
      <c r="C54" s="186" t="s">
        <v>70</v>
      </c>
      <c r="D54" s="187"/>
      <c r="E54" s="188"/>
      <c r="F54" s="188"/>
      <c r="G54" s="189"/>
      <c r="H54" s="190"/>
      <c r="I54" s="190"/>
      <c r="J54" s="190"/>
      <c r="K54" s="190"/>
      <c r="L54" s="190"/>
      <c r="M54" s="190"/>
      <c r="N54" s="191">
        <f>SUM(N52:N53)</f>
        <v>114522.68</v>
      </c>
      <c r="O54" s="191">
        <f>SUM(O52:O53)</f>
        <v>123307.31</v>
      </c>
      <c r="P54" s="192">
        <f>SUM(P52:P53)</f>
        <v>8890.260000000004</v>
      </c>
    </row>
    <row r="55" ht="14.25" customHeight="1">
      <c r="N55" s="38"/>
    </row>
    <row r="65" spans="3:16" s="113" customFormat="1" ht="15">
      <c r="C65" s="117"/>
      <c r="D65" s="117"/>
      <c r="E65" s="117"/>
      <c r="F65" s="117"/>
      <c r="G65" s="117"/>
      <c r="H65" s="117"/>
      <c r="M65" s="246"/>
      <c r="N65" s="115"/>
      <c r="O65" s="115"/>
      <c r="P65" s="115"/>
    </row>
    <row r="66" spans="3:8" ht="12.75">
      <c r="C66" s="118"/>
      <c r="D66" s="118"/>
      <c r="E66" s="118"/>
      <c r="F66" s="118"/>
      <c r="G66" s="118"/>
      <c r="H66" s="118"/>
    </row>
    <row r="67" spans="3:8" ht="12.75">
      <c r="C67" s="66"/>
      <c r="D67" s="66"/>
      <c r="E67" s="66"/>
      <c r="F67" s="66"/>
      <c r="G67" s="66"/>
      <c r="H67" s="66"/>
    </row>
    <row r="68" spans="3:8" ht="12.75">
      <c r="C68" s="66"/>
      <c r="D68" s="66"/>
      <c r="E68" s="66"/>
      <c r="F68" s="66"/>
      <c r="G68" s="66"/>
      <c r="H68" s="66"/>
    </row>
  </sheetData>
  <sheetProtection/>
  <mergeCells count="18">
    <mergeCell ref="C34:C50"/>
    <mergeCell ref="A8:A9"/>
    <mergeCell ref="B8:B9"/>
    <mergeCell ref="C8:D9"/>
    <mergeCell ref="M1:N1"/>
    <mergeCell ref="N8:N9"/>
    <mergeCell ref="D2:L2"/>
    <mergeCell ref="D3:L3"/>
    <mergeCell ref="A10:A54"/>
    <mergeCell ref="O8:O9"/>
    <mergeCell ref="C12:C13"/>
    <mergeCell ref="P8:P9"/>
    <mergeCell ref="E8:F8"/>
    <mergeCell ref="G8:G9"/>
    <mergeCell ref="H8:M8"/>
    <mergeCell ref="C15:C23"/>
    <mergeCell ref="C25:C32"/>
    <mergeCell ref="B10:B54"/>
  </mergeCells>
  <printOptions/>
  <pageMargins left="0.35" right="0.26" top="0.75" bottom="0.75" header="0.3" footer="0.3"/>
  <pageSetup fitToHeight="1" fitToWidth="1" horizontalDpi="600" verticalDpi="600" orientation="landscape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5"/>
  <sheetViews>
    <sheetView zoomScale="85" zoomScaleNormal="85" zoomScalePageLayoutView="0" workbookViewId="0" topLeftCell="A7">
      <selection activeCell="I54" sqref="I54"/>
    </sheetView>
  </sheetViews>
  <sheetFormatPr defaultColWidth="6.8515625" defaultRowHeight="12.75"/>
  <cols>
    <col min="1" max="1" width="13.7109375" style="0" customWidth="1"/>
    <col min="2" max="2" width="16.140625" style="0" customWidth="1"/>
    <col min="3" max="3" width="33.00390625" style="0" customWidth="1"/>
    <col min="4" max="4" width="10.00390625" style="0" bestFit="1" customWidth="1"/>
    <col min="5" max="6" width="10.28125" style="0" bestFit="1" customWidth="1"/>
    <col min="7" max="7" width="12.7109375" style="0" bestFit="1" customWidth="1"/>
    <col min="8" max="8" width="14.140625" style="0" customWidth="1"/>
    <col min="9" max="9" width="12.8515625" style="0" customWidth="1"/>
    <col min="10" max="10" width="11.421875" style="0" customWidth="1"/>
    <col min="11" max="11" width="6.28125" style="0" customWidth="1"/>
    <col min="12" max="12" width="9.140625" style="0" customWidth="1"/>
    <col min="13" max="13" width="34.421875" style="0" customWidth="1"/>
    <col min="14" max="14" width="12.421875" style="34" customWidth="1"/>
    <col min="15" max="15" width="11.140625" style="34" customWidth="1"/>
    <col min="16" max="16" width="11.28125" style="34" customWidth="1"/>
    <col min="17" max="17" width="6.8515625" style="0" customWidth="1"/>
    <col min="18" max="18" width="12.8515625" style="0" customWidth="1"/>
  </cols>
  <sheetData>
    <row r="1" spans="8:14" ht="46.5" customHeight="1">
      <c r="H1" s="41"/>
      <c r="I1" s="41"/>
      <c r="J1" s="41"/>
      <c r="K1" s="41"/>
      <c r="L1" s="41"/>
      <c r="M1" s="247" t="s">
        <v>139</v>
      </c>
      <c r="N1" s="247"/>
    </row>
    <row r="2" spans="4:12" ht="17.25" customHeight="1">
      <c r="D2" s="253" t="s">
        <v>107</v>
      </c>
      <c r="E2" s="253"/>
      <c r="F2" s="253"/>
      <c r="G2" s="253"/>
      <c r="H2" s="253"/>
      <c r="I2" s="253"/>
      <c r="J2" s="253"/>
      <c r="K2" s="253"/>
      <c r="L2" s="253"/>
    </row>
    <row r="3" spans="4:12" ht="14.25" customHeight="1">
      <c r="D3" s="254" t="s">
        <v>0</v>
      </c>
      <c r="E3" s="254"/>
      <c r="F3" s="254"/>
      <c r="G3" s="254"/>
      <c r="H3" s="254"/>
      <c r="I3" s="254"/>
      <c r="J3" s="254"/>
      <c r="K3" s="254"/>
      <c r="L3" s="254"/>
    </row>
    <row r="4" spans="1:254" ht="14.25" customHeight="1">
      <c r="A4" s="1" t="s">
        <v>93</v>
      </c>
      <c r="B4" s="7" t="s">
        <v>47</v>
      </c>
      <c r="C4" s="2"/>
      <c r="E4" s="3"/>
      <c r="F4" s="3"/>
      <c r="G4" s="2"/>
      <c r="H4" s="2"/>
      <c r="I4" s="2"/>
      <c r="J4" s="2"/>
      <c r="K4" s="2"/>
      <c r="L4" s="4"/>
      <c r="M4" s="4"/>
      <c r="N4" s="35"/>
      <c r="O4" s="35"/>
      <c r="P4" s="5"/>
      <c r="Q4" s="2"/>
      <c r="R4" s="2"/>
      <c r="S4" s="2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5" customHeight="1">
      <c r="A5" s="1" t="s">
        <v>94</v>
      </c>
      <c r="B5" s="7" t="s">
        <v>48</v>
      </c>
      <c r="C5" s="2"/>
      <c r="E5" s="8"/>
      <c r="F5" s="8"/>
      <c r="G5" s="9"/>
      <c r="H5" s="9"/>
      <c r="I5" s="9"/>
      <c r="J5" s="9"/>
      <c r="K5" s="10"/>
      <c r="L5" s="10"/>
      <c r="M5" s="10"/>
      <c r="N5" s="36"/>
      <c r="O5" s="36"/>
      <c r="P5" s="36"/>
      <c r="Q5" s="10"/>
      <c r="R5" s="11"/>
      <c r="S5" s="2"/>
      <c r="T5" s="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3" ht="16.5" customHeight="1">
      <c r="A6" s="1" t="s">
        <v>1</v>
      </c>
      <c r="B6" s="12" t="s">
        <v>104</v>
      </c>
      <c r="C6" s="2"/>
      <c r="E6" s="3"/>
      <c r="F6" s="3"/>
      <c r="G6" s="2"/>
      <c r="H6" s="2"/>
      <c r="I6" s="2"/>
      <c r="J6" s="2"/>
      <c r="K6" s="2"/>
      <c r="L6" s="4"/>
      <c r="M6" s="4"/>
      <c r="N6" s="35"/>
      <c r="O6" s="5"/>
      <c r="P6" s="5"/>
      <c r="Q6" s="2"/>
      <c r="R6" s="2"/>
      <c r="S6" s="6"/>
      <c r="T6" s="2"/>
      <c r="U6" s="1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6.5" customHeight="1" thickBot="1">
      <c r="A7" s="1"/>
      <c r="B7" s="12"/>
      <c r="C7" s="2"/>
      <c r="E7" s="3"/>
      <c r="F7" s="3"/>
      <c r="G7" s="2"/>
      <c r="H7" s="2"/>
      <c r="I7" s="2"/>
      <c r="J7" s="2"/>
      <c r="K7" s="2"/>
      <c r="L7" s="4"/>
      <c r="M7" s="4"/>
      <c r="N7" s="35"/>
      <c r="O7" s="5"/>
      <c r="P7" s="5"/>
      <c r="Q7" s="2"/>
      <c r="R7" s="2"/>
      <c r="S7" s="6"/>
      <c r="T7" s="2"/>
      <c r="U7" s="1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4" ht="21.75" customHeight="1">
      <c r="A8" s="258" t="s">
        <v>95</v>
      </c>
      <c r="B8" s="260" t="s">
        <v>3</v>
      </c>
      <c r="C8" s="262" t="s">
        <v>4</v>
      </c>
      <c r="D8" s="263"/>
      <c r="E8" s="266" t="s">
        <v>5</v>
      </c>
      <c r="F8" s="267"/>
      <c r="G8" s="260" t="s">
        <v>6</v>
      </c>
      <c r="H8" s="255" t="s">
        <v>7</v>
      </c>
      <c r="I8" s="256"/>
      <c r="J8" s="256"/>
      <c r="K8" s="256"/>
      <c r="L8" s="256"/>
      <c r="M8" s="257"/>
      <c r="N8" s="248" t="s">
        <v>8</v>
      </c>
      <c r="O8" s="248" t="s">
        <v>9</v>
      </c>
      <c r="P8" s="250" t="s">
        <v>10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1:254" ht="14.25" customHeight="1" thickBot="1">
      <c r="A9" s="286"/>
      <c r="B9" s="287"/>
      <c r="C9" s="264"/>
      <c r="D9" s="289"/>
      <c r="E9" s="167" t="s">
        <v>11</v>
      </c>
      <c r="F9" s="167" t="s">
        <v>12</v>
      </c>
      <c r="G9" s="279"/>
      <c r="H9" s="168" t="s">
        <v>13</v>
      </c>
      <c r="I9" s="168" t="s">
        <v>14</v>
      </c>
      <c r="J9" s="169" t="s">
        <v>15</v>
      </c>
      <c r="K9" s="169" t="s">
        <v>16</v>
      </c>
      <c r="L9" s="169" t="s">
        <v>17</v>
      </c>
      <c r="M9" s="169" t="s">
        <v>18</v>
      </c>
      <c r="N9" s="275"/>
      <c r="O9" s="275"/>
      <c r="P9" s="278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pans="1:16" ht="12.75" customHeight="1">
      <c r="A10" s="292" t="s">
        <v>49</v>
      </c>
      <c r="B10" s="290" t="s">
        <v>96</v>
      </c>
      <c r="C10" s="138" t="s">
        <v>51</v>
      </c>
      <c r="D10" s="156" t="s">
        <v>31</v>
      </c>
      <c r="E10" s="157" t="s">
        <v>105</v>
      </c>
      <c r="F10" s="158" t="s">
        <v>106</v>
      </c>
      <c r="G10" s="159" t="s">
        <v>21</v>
      </c>
      <c r="H10" s="160" t="s">
        <v>22</v>
      </c>
      <c r="I10" s="160" t="s">
        <v>56</v>
      </c>
      <c r="J10" s="146" t="s">
        <v>54</v>
      </c>
      <c r="K10" s="160" t="s">
        <v>24</v>
      </c>
      <c r="L10" s="161">
        <v>71600</v>
      </c>
      <c r="M10" s="160" t="s">
        <v>33</v>
      </c>
      <c r="N10" s="162">
        <v>0</v>
      </c>
      <c r="O10" s="163">
        <v>160</v>
      </c>
      <c r="P10" s="164">
        <f aca="true" t="shared" si="0" ref="P10:P19">O10-N10</f>
        <v>160</v>
      </c>
    </row>
    <row r="11" spans="1:16" ht="12.75" customHeight="1">
      <c r="A11" s="293"/>
      <c r="B11" s="291"/>
      <c r="C11" s="66"/>
      <c r="D11" s="25"/>
      <c r="E11" s="15"/>
      <c r="F11" s="62"/>
      <c r="G11" s="49" t="s">
        <v>21</v>
      </c>
      <c r="H11" s="50" t="s">
        <v>22</v>
      </c>
      <c r="I11" s="50" t="s">
        <v>56</v>
      </c>
      <c r="J11" s="51" t="s">
        <v>54</v>
      </c>
      <c r="K11" s="50" t="s">
        <v>24</v>
      </c>
      <c r="L11" s="55" t="s">
        <v>28</v>
      </c>
      <c r="M11" s="56" t="s">
        <v>29</v>
      </c>
      <c r="N11" s="54">
        <f>23221.68-150</f>
        <v>23071.68</v>
      </c>
      <c r="O11" s="64">
        <v>21560</v>
      </c>
      <c r="P11" s="147">
        <f t="shared" si="0"/>
        <v>-1511.6800000000003</v>
      </c>
    </row>
    <row r="12" spans="1:16" ht="12.75" customHeight="1">
      <c r="A12" s="293"/>
      <c r="B12" s="291"/>
      <c r="C12" s="66"/>
      <c r="D12" s="39"/>
      <c r="E12" s="40"/>
      <c r="F12" s="72"/>
      <c r="G12" s="49" t="s">
        <v>21</v>
      </c>
      <c r="H12" s="50" t="s">
        <v>22</v>
      </c>
      <c r="I12" s="50" t="s">
        <v>56</v>
      </c>
      <c r="J12" s="51" t="s">
        <v>54</v>
      </c>
      <c r="K12" s="50" t="s">
        <v>24</v>
      </c>
      <c r="L12" s="55" t="s">
        <v>60</v>
      </c>
      <c r="M12" s="56" t="s">
        <v>59</v>
      </c>
      <c r="N12" s="54">
        <v>0</v>
      </c>
      <c r="O12" s="64">
        <v>450</v>
      </c>
      <c r="P12" s="147">
        <f t="shared" si="0"/>
        <v>450</v>
      </c>
    </row>
    <row r="13" spans="1:16" ht="12.75" customHeight="1">
      <c r="A13" s="293"/>
      <c r="B13" s="291"/>
      <c r="C13" s="66"/>
      <c r="D13" s="39"/>
      <c r="E13" s="40"/>
      <c r="F13" s="72"/>
      <c r="G13" s="49" t="s">
        <v>21</v>
      </c>
      <c r="H13" s="50" t="s">
        <v>22</v>
      </c>
      <c r="I13" s="50" t="s">
        <v>56</v>
      </c>
      <c r="J13" s="51" t="s">
        <v>54</v>
      </c>
      <c r="K13" s="50" t="s">
        <v>24</v>
      </c>
      <c r="L13" s="55" t="s">
        <v>44</v>
      </c>
      <c r="M13" s="56" t="s">
        <v>35</v>
      </c>
      <c r="N13" s="64">
        <v>150</v>
      </c>
      <c r="O13" s="64">
        <v>300</v>
      </c>
      <c r="P13" s="147">
        <f t="shared" si="0"/>
        <v>150</v>
      </c>
    </row>
    <row r="14" spans="1:16" ht="12.75" customHeight="1">
      <c r="A14" s="293"/>
      <c r="B14" s="291"/>
      <c r="C14" s="66"/>
      <c r="D14" s="39"/>
      <c r="E14" s="40"/>
      <c r="F14" s="72"/>
      <c r="G14" s="16" t="s">
        <v>21</v>
      </c>
      <c r="H14" s="17" t="s">
        <v>22</v>
      </c>
      <c r="I14" s="17" t="s">
        <v>55</v>
      </c>
      <c r="J14" s="18" t="s">
        <v>23</v>
      </c>
      <c r="K14" s="17" t="s">
        <v>24</v>
      </c>
      <c r="L14" s="19" t="s">
        <v>60</v>
      </c>
      <c r="M14" s="20" t="s">
        <v>59</v>
      </c>
      <c r="N14" s="28">
        <v>1</v>
      </c>
      <c r="O14" s="28">
        <v>880</v>
      </c>
      <c r="P14" s="165">
        <f t="shared" si="0"/>
        <v>879</v>
      </c>
    </row>
    <row r="15" spans="1:16" ht="15.75" customHeight="1">
      <c r="A15" s="293"/>
      <c r="B15" s="291"/>
      <c r="C15" s="66"/>
      <c r="D15" s="39"/>
      <c r="E15" s="40"/>
      <c r="F15" s="72"/>
      <c r="G15" s="239" t="s">
        <v>21</v>
      </c>
      <c r="H15" s="78" t="s">
        <v>22</v>
      </c>
      <c r="I15" s="78" t="s">
        <v>97</v>
      </c>
      <c r="J15" s="79" t="s">
        <v>98</v>
      </c>
      <c r="K15" s="78" t="s">
        <v>99</v>
      </c>
      <c r="L15" s="80" t="s">
        <v>60</v>
      </c>
      <c r="M15" s="81" t="s">
        <v>59</v>
      </c>
      <c r="N15" s="82">
        <f>954.75-50</f>
        <v>904.75</v>
      </c>
      <c r="O15" s="82">
        <v>0</v>
      </c>
      <c r="P15" s="148">
        <f t="shared" si="0"/>
        <v>-904.75</v>
      </c>
    </row>
    <row r="16" spans="1:16" ht="15.75" customHeight="1">
      <c r="A16" s="293"/>
      <c r="B16" s="291"/>
      <c r="C16" s="66"/>
      <c r="D16" s="39"/>
      <c r="E16" s="40"/>
      <c r="F16" s="72"/>
      <c r="G16" s="239" t="s">
        <v>21</v>
      </c>
      <c r="H16" s="78" t="s">
        <v>22</v>
      </c>
      <c r="I16" s="78" t="s">
        <v>97</v>
      </c>
      <c r="J16" s="79" t="s">
        <v>98</v>
      </c>
      <c r="K16" s="78" t="s">
        <v>99</v>
      </c>
      <c r="L16" s="80" t="s">
        <v>44</v>
      </c>
      <c r="M16" s="104" t="s">
        <v>35</v>
      </c>
      <c r="N16" s="82">
        <v>50</v>
      </c>
      <c r="O16" s="82">
        <v>0</v>
      </c>
      <c r="P16" s="148">
        <f t="shared" si="0"/>
        <v>-50</v>
      </c>
    </row>
    <row r="17" spans="1:16" ht="15.75" customHeight="1">
      <c r="A17" s="293"/>
      <c r="B17" s="291"/>
      <c r="C17" s="66"/>
      <c r="D17" s="74"/>
      <c r="E17" s="75"/>
      <c r="F17" s="240"/>
      <c r="G17" s="239" t="s">
        <v>21</v>
      </c>
      <c r="H17" s="78" t="s">
        <v>22</v>
      </c>
      <c r="I17" s="78" t="s">
        <v>97</v>
      </c>
      <c r="J17" s="79" t="s">
        <v>98</v>
      </c>
      <c r="K17" s="78" t="s">
        <v>99</v>
      </c>
      <c r="L17" s="80" t="s">
        <v>102</v>
      </c>
      <c r="M17" s="81" t="s">
        <v>103</v>
      </c>
      <c r="N17" s="82">
        <v>66.84</v>
      </c>
      <c r="O17" s="82">
        <v>0</v>
      </c>
      <c r="P17" s="148">
        <f t="shared" si="0"/>
        <v>-66.84</v>
      </c>
    </row>
    <row r="18" spans="1:20" ht="14.25" customHeight="1">
      <c r="A18" s="293"/>
      <c r="B18" s="291"/>
      <c r="C18" s="151" t="s">
        <v>36</v>
      </c>
      <c r="D18" s="60"/>
      <c r="E18" s="61"/>
      <c r="F18" s="61"/>
      <c r="G18" s="22"/>
      <c r="H18" s="22"/>
      <c r="I18" s="22"/>
      <c r="J18" s="22"/>
      <c r="K18" s="22"/>
      <c r="L18" s="23"/>
      <c r="M18" s="24"/>
      <c r="N18" s="37">
        <f>SUM(N10:N17)</f>
        <v>24244.27</v>
      </c>
      <c r="O18" s="37">
        <f>SUM(O10:O17)</f>
        <v>23350</v>
      </c>
      <c r="P18" s="166">
        <f t="shared" si="0"/>
        <v>-894.2700000000004</v>
      </c>
      <c r="T18" s="101"/>
    </row>
    <row r="19" spans="1:20" ht="14.25" customHeight="1">
      <c r="A19" s="293"/>
      <c r="B19" s="291"/>
      <c r="C19" s="138" t="s">
        <v>69</v>
      </c>
      <c r="D19" s="25" t="s">
        <v>38</v>
      </c>
      <c r="E19" s="73" t="s">
        <v>105</v>
      </c>
      <c r="F19" s="83" t="s">
        <v>113</v>
      </c>
      <c r="G19" s="49" t="s">
        <v>21</v>
      </c>
      <c r="H19" s="50" t="s">
        <v>22</v>
      </c>
      <c r="I19" s="50" t="s">
        <v>56</v>
      </c>
      <c r="J19" s="51" t="s">
        <v>54</v>
      </c>
      <c r="K19" s="50" t="s">
        <v>24</v>
      </c>
      <c r="L19" s="55" t="s">
        <v>25</v>
      </c>
      <c r="M19" s="59" t="s">
        <v>127</v>
      </c>
      <c r="N19" s="54">
        <v>0</v>
      </c>
      <c r="O19" s="64">
        <v>2000</v>
      </c>
      <c r="P19" s="147">
        <f t="shared" si="0"/>
        <v>2000</v>
      </c>
      <c r="T19" s="101"/>
    </row>
    <row r="20" spans="1:16" ht="12.75">
      <c r="A20" s="293"/>
      <c r="B20" s="291"/>
      <c r="C20" s="66"/>
      <c r="D20" s="141"/>
      <c r="E20" s="141"/>
      <c r="F20" s="141"/>
      <c r="G20" s="49" t="s">
        <v>21</v>
      </c>
      <c r="H20" s="50" t="s">
        <v>22</v>
      </c>
      <c r="I20" s="50" t="s">
        <v>56</v>
      </c>
      <c r="J20" s="51" t="s">
        <v>54</v>
      </c>
      <c r="K20" s="50" t="s">
        <v>24</v>
      </c>
      <c r="L20" s="55" t="s">
        <v>26</v>
      </c>
      <c r="M20" s="59" t="s">
        <v>114</v>
      </c>
      <c r="N20" s="54">
        <v>0</v>
      </c>
      <c r="O20" s="64">
        <f>6162.2-500-2000-62.2</f>
        <v>3600</v>
      </c>
      <c r="P20" s="147">
        <f aca="true" t="shared" si="1" ref="P20:P25">O20-N20</f>
        <v>3600</v>
      </c>
    </row>
    <row r="21" spans="1:16" ht="12.75">
      <c r="A21" s="293"/>
      <c r="B21" s="291"/>
      <c r="C21" s="66"/>
      <c r="D21" s="39"/>
      <c r="E21" s="40"/>
      <c r="F21" s="40"/>
      <c r="G21" s="49" t="s">
        <v>21</v>
      </c>
      <c r="H21" s="50" t="s">
        <v>22</v>
      </c>
      <c r="I21" s="50" t="s">
        <v>56</v>
      </c>
      <c r="J21" s="51" t="s">
        <v>54</v>
      </c>
      <c r="K21" s="50" t="s">
        <v>24</v>
      </c>
      <c r="L21" s="55" t="s">
        <v>61</v>
      </c>
      <c r="M21" s="59" t="s">
        <v>128</v>
      </c>
      <c r="N21" s="54">
        <v>0</v>
      </c>
      <c r="O21" s="64">
        <f>500+62.2</f>
        <v>562.2</v>
      </c>
      <c r="P21" s="147">
        <f t="shared" si="1"/>
        <v>562.2</v>
      </c>
    </row>
    <row r="22" spans="1:16" ht="15.75" customHeight="1">
      <c r="A22" s="293"/>
      <c r="B22" s="291"/>
      <c r="C22" s="66"/>
      <c r="D22" s="39"/>
      <c r="E22" s="40"/>
      <c r="F22" s="40"/>
      <c r="G22" s="78" t="s">
        <v>21</v>
      </c>
      <c r="H22" s="78" t="s">
        <v>22</v>
      </c>
      <c r="I22" s="78" t="s">
        <v>97</v>
      </c>
      <c r="J22" s="79" t="s">
        <v>98</v>
      </c>
      <c r="K22" s="78" t="s">
        <v>99</v>
      </c>
      <c r="L22" s="80" t="s">
        <v>60</v>
      </c>
      <c r="M22" s="81" t="s">
        <v>59</v>
      </c>
      <c r="N22" s="82">
        <v>0</v>
      </c>
      <c r="O22" s="82">
        <f>954.75-50</f>
        <v>904.75</v>
      </c>
      <c r="P22" s="148">
        <f t="shared" si="1"/>
        <v>904.75</v>
      </c>
    </row>
    <row r="23" spans="1:16" ht="15.75" customHeight="1">
      <c r="A23" s="293"/>
      <c r="B23" s="291"/>
      <c r="C23" s="66"/>
      <c r="D23" s="39"/>
      <c r="E23" s="40"/>
      <c r="F23" s="40"/>
      <c r="G23" s="78" t="s">
        <v>21</v>
      </c>
      <c r="H23" s="78" t="s">
        <v>22</v>
      </c>
      <c r="I23" s="78" t="s">
        <v>97</v>
      </c>
      <c r="J23" s="79" t="s">
        <v>98</v>
      </c>
      <c r="K23" s="78" t="s">
        <v>99</v>
      </c>
      <c r="L23" s="80" t="s">
        <v>44</v>
      </c>
      <c r="M23" s="104" t="s">
        <v>35</v>
      </c>
      <c r="N23" s="82">
        <v>0</v>
      </c>
      <c r="O23" s="82">
        <v>50</v>
      </c>
      <c r="P23" s="148">
        <f t="shared" si="1"/>
        <v>50</v>
      </c>
    </row>
    <row r="24" spans="1:16" ht="15.75" customHeight="1">
      <c r="A24" s="293"/>
      <c r="B24" s="291"/>
      <c r="C24" s="66"/>
      <c r="D24" s="74"/>
      <c r="E24" s="75"/>
      <c r="F24" s="75"/>
      <c r="G24" s="78" t="s">
        <v>21</v>
      </c>
      <c r="H24" s="78" t="s">
        <v>22</v>
      </c>
      <c r="I24" s="78" t="s">
        <v>97</v>
      </c>
      <c r="J24" s="79" t="s">
        <v>98</v>
      </c>
      <c r="K24" s="78" t="s">
        <v>99</v>
      </c>
      <c r="L24" s="80" t="s">
        <v>102</v>
      </c>
      <c r="M24" s="81" t="s">
        <v>103</v>
      </c>
      <c r="N24" s="82">
        <v>0</v>
      </c>
      <c r="O24" s="82">
        <v>66.84</v>
      </c>
      <c r="P24" s="148">
        <f t="shared" si="1"/>
        <v>66.84</v>
      </c>
    </row>
    <row r="25" spans="1:16" ht="14.25" customHeight="1">
      <c r="A25" s="293"/>
      <c r="B25" s="291"/>
      <c r="C25" s="67" t="s">
        <v>45</v>
      </c>
      <c r="D25" s="45"/>
      <c r="E25" s="46"/>
      <c r="F25" s="46"/>
      <c r="G25" s="43"/>
      <c r="H25" s="43"/>
      <c r="I25" s="43"/>
      <c r="J25" s="43"/>
      <c r="K25" s="43"/>
      <c r="L25" s="44"/>
      <c r="M25" s="43"/>
      <c r="N25" s="37">
        <f>SUM(N19:N24)</f>
        <v>0</v>
      </c>
      <c r="O25" s="37">
        <f>SUM(O19:O24)</f>
        <v>7183.79</v>
      </c>
      <c r="P25" s="166">
        <f t="shared" si="1"/>
        <v>7183.79</v>
      </c>
    </row>
    <row r="26" spans="1:18" ht="12.75">
      <c r="A26" s="293"/>
      <c r="B26" s="291"/>
      <c r="C26" s="152" t="s">
        <v>37</v>
      </c>
      <c r="D26" s="76" t="s">
        <v>53</v>
      </c>
      <c r="E26" s="83" t="s">
        <v>105</v>
      </c>
      <c r="F26" s="73" t="s">
        <v>113</v>
      </c>
      <c r="G26" s="16" t="s">
        <v>21</v>
      </c>
      <c r="H26" s="17" t="s">
        <v>22</v>
      </c>
      <c r="I26" s="17">
        <v>20001</v>
      </c>
      <c r="J26" s="18" t="s">
        <v>23</v>
      </c>
      <c r="K26" s="17" t="s">
        <v>24</v>
      </c>
      <c r="L26" s="19" t="s">
        <v>85</v>
      </c>
      <c r="M26" s="27" t="s">
        <v>86</v>
      </c>
      <c r="N26" s="28">
        <v>0</v>
      </c>
      <c r="O26" s="89">
        <v>100</v>
      </c>
      <c r="P26" s="165">
        <f aca="true" t="shared" si="2" ref="P26:P33">O26-N26</f>
        <v>100</v>
      </c>
      <c r="Q26" s="66"/>
      <c r="R26" s="66"/>
    </row>
    <row r="27" spans="1:18" ht="12.75">
      <c r="A27" s="293"/>
      <c r="B27" s="291"/>
      <c r="C27" s="152"/>
      <c r="D27" s="76"/>
      <c r="E27" s="83"/>
      <c r="F27" s="73"/>
      <c r="G27" s="16" t="s">
        <v>21</v>
      </c>
      <c r="H27" s="17" t="s">
        <v>22</v>
      </c>
      <c r="I27" s="17">
        <v>20001</v>
      </c>
      <c r="J27" s="18" t="s">
        <v>23</v>
      </c>
      <c r="K27" s="17" t="s">
        <v>24</v>
      </c>
      <c r="L27" s="19" t="s">
        <v>43</v>
      </c>
      <c r="M27" s="27" t="s">
        <v>34</v>
      </c>
      <c r="N27" s="236">
        <v>0</v>
      </c>
      <c r="O27" s="237">
        <f>1001-380</f>
        <v>621</v>
      </c>
      <c r="P27" s="238">
        <f t="shared" si="2"/>
        <v>621</v>
      </c>
      <c r="Q27" s="66"/>
      <c r="R27" s="66"/>
    </row>
    <row r="28" spans="1:18" ht="12.75">
      <c r="A28" s="293"/>
      <c r="B28" s="291"/>
      <c r="C28" s="152"/>
      <c r="D28" s="25"/>
      <c r="E28" s="62"/>
      <c r="F28" s="15"/>
      <c r="G28" s="16" t="s">
        <v>21</v>
      </c>
      <c r="H28" s="17" t="s">
        <v>22</v>
      </c>
      <c r="I28" s="17">
        <v>20001</v>
      </c>
      <c r="J28" s="18" t="s">
        <v>23</v>
      </c>
      <c r="K28" s="17" t="s">
        <v>24</v>
      </c>
      <c r="L28" s="19" t="s">
        <v>44</v>
      </c>
      <c r="M28" s="20" t="s">
        <v>35</v>
      </c>
      <c r="N28" s="236">
        <v>0</v>
      </c>
      <c r="O28" s="237">
        <v>100</v>
      </c>
      <c r="P28" s="238">
        <f t="shared" si="2"/>
        <v>100</v>
      </c>
      <c r="Q28" s="66"/>
      <c r="R28" s="66"/>
    </row>
    <row r="29" spans="1:18" ht="14.25" customHeight="1" thickBot="1">
      <c r="A29" s="293"/>
      <c r="B29" s="291"/>
      <c r="C29" s="153" t="s">
        <v>52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90">
        <f>SUM(N26:N28)</f>
        <v>0</v>
      </c>
      <c r="O29" s="90">
        <f>SUM(O26:O28)</f>
        <v>821</v>
      </c>
      <c r="P29" s="305">
        <f>SUM(P26:P28)</f>
        <v>821</v>
      </c>
      <c r="Q29" s="66"/>
      <c r="R29" s="66"/>
    </row>
    <row r="30" spans="1:16" ht="14.25" customHeight="1">
      <c r="A30" s="293"/>
      <c r="B30" s="291"/>
      <c r="C30" s="154" t="s">
        <v>129</v>
      </c>
      <c r="D30" s="143"/>
      <c r="E30" s="144"/>
      <c r="F30" s="144"/>
      <c r="G30" s="145"/>
      <c r="H30" s="146"/>
      <c r="I30" s="146"/>
      <c r="J30" s="146"/>
      <c r="K30" s="146"/>
      <c r="L30" s="143"/>
      <c r="M30" s="143"/>
      <c r="N30" s="197">
        <f>SUM(N10:N13)+N20+N21+N19</f>
        <v>23221.68</v>
      </c>
      <c r="O30" s="197">
        <f>SUM(O10:O13)+SUM(O19:O21)</f>
        <v>28632.2</v>
      </c>
      <c r="P30" s="198">
        <f t="shared" si="2"/>
        <v>5410.52</v>
      </c>
    </row>
    <row r="31" spans="1:16" ht="14.25" customHeight="1">
      <c r="A31" s="293"/>
      <c r="B31" s="291"/>
      <c r="C31" s="155" t="s">
        <v>130</v>
      </c>
      <c r="D31" s="105"/>
      <c r="E31" s="106"/>
      <c r="F31" s="106"/>
      <c r="G31" s="107"/>
      <c r="H31" s="18"/>
      <c r="I31" s="18"/>
      <c r="J31" s="18"/>
      <c r="K31" s="18"/>
      <c r="L31" s="105"/>
      <c r="M31" s="105"/>
      <c r="N31" s="199">
        <f>N29+N14</f>
        <v>1</v>
      </c>
      <c r="O31" s="199">
        <f>O29+O14</f>
        <v>1701</v>
      </c>
      <c r="P31" s="301">
        <f>P29+P14</f>
        <v>1700</v>
      </c>
    </row>
    <row r="32" spans="1:16" ht="14.25" customHeight="1" thickBot="1">
      <c r="A32" s="293"/>
      <c r="B32" s="291"/>
      <c r="C32" s="200" t="s">
        <v>131</v>
      </c>
      <c r="D32" s="201"/>
      <c r="E32" s="202"/>
      <c r="F32" s="202"/>
      <c r="G32" s="203"/>
      <c r="H32" s="204"/>
      <c r="I32" s="204"/>
      <c r="J32" s="204"/>
      <c r="K32" s="204"/>
      <c r="L32" s="201"/>
      <c r="M32" s="201"/>
      <c r="N32" s="205">
        <f>SUM(N15:N17)+SUM(N22:N24)</f>
        <v>1021.59</v>
      </c>
      <c r="O32" s="205">
        <f>SUM(O15:O17)+SUM(O22:O24)</f>
        <v>1021.59</v>
      </c>
      <c r="P32" s="206">
        <f>O32-N32</f>
        <v>0</v>
      </c>
    </row>
    <row r="33" spans="1:16" s="103" customFormat="1" ht="13.5" thickBot="1">
      <c r="A33" s="302"/>
      <c r="B33" s="303"/>
      <c r="C33" s="207" t="s">
        <v>111</v>
      </c>
      <c r="D33" s="208"/>
      <c r="E33" s="209"/>
      <c r="F33" s="209"/>
      <c r="G33" s="210"/>
      <c r="H33" s="211"/>
      <c r="I33" s="211"/>
      <c r="J33" s="211"/>
      <c r="K33" s="211"/>
      <c r="L33" s="208"/>
      <c r="M33" s="212"/>
      <c r="N33" s="213">
        <f>SUM(N30:N32)</f>
        <v>24244.27</v>
      </c>
      <c r="O33" s="213">
        <f>SUM(O30:O32)</f>
        <v>31354.79</v>
      </c>
      <c r="P33" s="214">
        <f t="shared" si="2"/>
        <v>7110.52</v>
      </c>
    </row>
    <row r="34" ht="14.25" customHeight="1">
      <c r="N34" s="38"/>
    </row>
    <row r="35" spans="3:10" ht="12.75">
      <c r="C35" s="66"/>
      <c r="D35" s="66"/>
      <c r="E35" s="66"/>
      <c r="F35" s="66"/>
      <c r="G35" s="66"/>
      <c r="H35" s="66"/>
      <c r="I35" s="66"/>
      <c r="J35" s="66"/>
    </row>
    <row r="47" spans="3:10" ht="12.75">
      <c r="C47" s="66"/>
      <c r="D47" s="66"/>
      <c r="E47" s="66"/>
      <c r="F47" s="66"/>
      <c r="G47" s="66"/>
      <c r="H47" s="66"/>
      <c r="I47" s="66"/>
      <c r="J47" s="66"/>
    </row>
    <row r="48" spans="3:10" ht="12.75">
      <c r="C48" s="66"/>
      <c r="D48" s="66"/>
      <c r="E48" s="66"/>
      <c r="F48" s="66"/>
      <c r="G48" s="66"/>
      <c r="H48" s="66"/>
      <c r="I48" s="66"/>
      <c r="J48" s="66"/>
    </row>
    <row r="49" spans="3:10" ht="12.75">
      <c r="C49" s="66"/>
      <c r="D49" s="66"/>
      <c r="E49" s="66"/>
      <c r="F49" s="66"/>
      <c r="G49" s="66"/>
      <c r="H49" s="66"/>
      <c r="I49" s="66"/>
      <c r="J49" s="66"/>
    </row>
    <row r="50" spans="3:5" ht="12.75">
      <c r="C50" s="66"/>
      <c r="D50" s="66"/>
      <c r="E50" s="66"/>
    </row>
    <row r="51" spans="3:5" ht="12.75">
      <c r="C51" s="66"/>
      <c r="D51" s="66"/>
      <c r="E51" s="66"/>
    </row>
    <row r="52" spans="3:5" ht="12.75">
      <c r="C52" s="66"/>
      <c r="D52" s="66"/>
      <c r="E52" s="66"/>
    </row>
    <row r="53" spans="3:5" ht="12.75">
      <c r="C53" s="66" t="s">
        <v>112</v>
      </c>
      <c r="D53" s="66"/>
      <c r="E53" s="66"/>
    </row>
    <row r="54" spans="3:5" ht="12.75">
      <c r="C54" s="66"/>
      <c r="D54" s="66"/>
      <c r="E54" s="66"/>
    </row>
    <row r="55" spans="3:5" ht="12.75">
      <c r="C55" s="66"/>
      <c r="D55" s="66"/>
      <c r="E55" s="66"/>
    </row>
  </sheetData>
  <sheetProtection/>
  <mergeCells count="14">
    <mergeCell ref="O8:O9"/>
    <mergeCell ref="P8:P9"/>
    <mergeCell ref="M1:N1"/>
    <mergeCell ref="D2:L2"/>
    <mergeCell ref="D3:L3"/>
    <mergeCell ref="N8:N9"/>
    <mergeCell ref="G8:G9"/>
    <mergeCell ref="H8:M8"/>
    <mergeCell ref="A8:A9"/>
    <mergeCell ref="B8:B9"/>
    <mergeCell ref="C8:D9"/>
    <mergeCell ref="E8:F8"/>
    <mergeCell ref="B10:B33"/>
    <mergeCell ref="A10:A33"/>
  </mergeCells>
  <printOptions/>
  <pageMargins left="0.25" right="0.25" top="0.75" bottom="0.75" header="0.3" footer="0.3"/>
  <pageSetup fitToHeight="0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10.00390625" style="0" customWidth="1"/>
    <col min="2" max="2" width="20.140625" style="0" customWidth="1"/>
    <col min="3" max="3" width="47.28125" style="0" bestFit="1" customWidth="1"/>
    <col min="4" max="4" width="11.7109375" style="0" customWidth="1"/>
    <col min="5" max="5" width="12.140625" style="0" customWidth="1"/>
    <col min="6" max="6" width="10.57421875" style="0" customWidth="1"/>
    <col min="7" max="7" width="13.57421875" style="0" customWidth="1"/>
    <col min="13" max="13" width="29.140625" style="0" customWidth="1"/>
    <col min="15" max="15" width="10.140625" style="0" bestFit="1" customWidth="1"/>
  </cols>
  <sheetData>
    <row r="1" spans="8:16" ht="12.75" customHeight="1">
      <c r="H1" s="41"/>
      <c r="I1" s="41"/>
      <c r="J1" s="41"/>
      <c r="K1" s="41"/>
      <c r="L1" s="41"/>
      <c r="M1" s="304" t="s">
        <v>139</v>
      </c>
      <c r="N1" s="304"/>
      <c r="O1" s="304"/>
      <c r="P1" s="34"/>
    </row>
    <row r="2" spans="4:16" ht="15.75">
      <c r="D2" s="253" t="s">
        <v>137</v>
      </c>
      <c r="E2" s="253"/>
      <c r="F2" s="253"/>
      <c r="G2" s="253"/>
      <c r="H2" s="253"/>
      <c r="I2" s="253"/>
      <c r="J2" s="253"/>
      <c r="K2" s="253"/>
      <c r="L2" s="253"/>
      <c r="N2" s="34"/>
      <c r="O2" s="34"/>
      <c r="P2" s="34"/>
    </row>
    <row r="3" spans="4:16" ht="12.75">
      <c r="D3" s="254" t="s">
        <v>0</v>
      </c>
      <c r="E3" s="254"/>
      <c r="F3" s="254"/>
      <c r="G3" s="254"/>
      <c r="H3" s="254"/>
      <c r="I3" s="254"/>
      <c r="J3" s="254"/>
      <c r="K3" s="254"/>
      <c r="L3" s="254"/>
      <c r="N3" s="34"/>
      <c r="O3" s="34"/>
      <c r="P3" s="34"/>
    </row>
    <row r="4" spans="1:16" ht="12.75">
      <c r="A4" s="1" t="s">
        <v>93</v>
      </c>
      <c r="B4" s="7" t="s">
        <v>47</v>
      </c>
      <c r="C4" s="2"/>
      <c r="E4" s="3"/>
      <c r="F4" s="3"/>
      <c r="G4" s="2"/>
      <c r="H4" s="2"/>
      <c r="I4" s="2"/>
      <c r="J4" s="2"/>
      <c r="K4" s="2"/>
      <c r="L4" s="4"/>
      <c r="M4" s="4"/>
      <c r="N4" s="35"/>
      <c r="O4" s="35"/>
      <c r="P4" s="5"/>
    </row>
    <row r="5" spans="1:16" ht="12.75">
      <c r="A5" s="1" t="s">
        <v>94</v>
      </c>
      <c r="B5" s="7" t="s">
        <v>48</v>
      </c>
      <c r="C5" s="2"/>
      <c r="E5" s="8"/>
      <c r="F5" s="8"/>
      <c r="G5" s="9"/>
      <c r="H5" s="9"/>
      <c r="I5" s="9"/>
      <c r="J5" s="9"/>
      <c r="K5" s="10"/>
      <c r="L5" s="10"/>
      <c r="M5" s="10"/>
      <c r="N5" s="36"/>
      <c r="O5" s="36"/>
      <c r="P5" s="36"/>
    </row>
    <row r="6" spans="1:16" ht="12.75">
      <c r="A6" s="1" t="s">
        <v>1</v>
      </c>
      <c r="B6" s="12" t="s">
        <v>132</v>
      </c>
      <c r="C6" s="2"/>
      <c r="E6" s="3"/>
      <c r="F6" s="3"/>
      <c r="G6" s="2"/>
      <c r="H6" s="2"/>
      <c r="I6" s="2"/>
      <c r="J6" s="2"/>
      <c r="K6" s="2"/>
      <c r="L6" s="4"/>
      <c r="M6" s="4"/>
      <c r="N6" s="35"/>
      <c r="O6" s="5"/>
      <c r="P6" s="5"/>
    </row>
    <row r="7" spans="1:16" ht="13.5" thickBot="1">
      <c r="A7" s="1"/>
      <c r="B7" s="12"/>
      <c r="C7" s="2"/>
      <c r="E7" s="3"/>
      <c r="F7" s="3"/>
      <c r="G7" s="2"/>
      <c r="H7" s="2"/>
      <c r="I7" s="2"/>
      <c r="J7" s="2"/>
      <c r="K7" s="2"/>
      <c r="L7" s="4"/>
      <c r="M7" s="4"/>
      <c r="N7" s="35"/>
      <c r="O7" s="5"/>
      <c r="P7" s="5"/>
    </row>
    <row r="8" spans="1:16" ht="12.75">
      <c r="A8" s="258" t="s">
        <v>95</v>
      </c>
      <c r="B8" s="260" t="s">
        <v>3</v>
      </c>
      <c r="C8" s="262" t="s">
        <v>4</v>
      </c>
      <c r="D8" s="263"/>
      <c r="E8" s="266" t="s">
        <v>5</v>
      </c>
      <c r="F8" s="267"/>
      <c r="G8" s="260" t="s">
        <v>6</v>
      </c>
      <c r="H8" s="255" t="s">
        <v>7</v>
      </c>
      <c r="I8" s="256"/>
      <c r="J8" s="256"/>
      <c r="K8" s="256"/>
      <c r="L8" s="256"/>
      <c r="M8" s="257"/>
      <c r="N8" s="248" t="s">
        <v>8</v>
      </c>
      <c r="O8" s="248" t="s">
        <v>9</v>
      </c>
      <c r="P8" s="250" t="s">
        <v>10</v>
      </c>
    </row>
    <row r="9" spans="1:16" ht="23.25" thickBot="1">
      <c r="A9" s="259"/>
      <c r="B9" s="287"/>
      <c r="C9" s="288"/>
      <c r="D9" s="265"/>
      <c r="E9" s="215" t="s">
        <v>11</v>
      </c>
      <c r="F9" s="215" t="s">
        <v>12</v>
      </c>
      <c r="G9" s="279"/>
      <c r="H9" s="168" t="s">
        <v>13</v>
      </c>
      <c r="I9" s="168" t="s">
        <v>14</v>
      </c>
      <c r="J9" s="169" t="s">
        <v>15</v>
      </c>
      <c r="K9" s="169" t="s">
        <v>16</v>
      </c>
      <c r="L9" s="169" t="s">
        <v>17</v>
      </c>
      <c r="M9" s="169" t="s">
        <v>18</v>
      </c>
      <c r="N9" s="275"/>
      <c r="O9" s="275"/>
      <c r="P9" s="278"/>
    </row>
    <row r="10" spans="1:16" ht="12.75">
      <c r="A10" s="300" t="s">
        <v>49</v>
      </c>
      <c r="B10" s="290" t="s">
        <v>96</v>
      </c>
      <c r="C10" s="120" t="s">
        <v>37</v>
      </c>
      <c r="D10" s="76" t="s">
        <v>133</v>
      </c>
      <c r="E10" s="73" t="s">
        <v>134</v>
      </c>
      <c r="F10" s="73" t="s">
        <v>136</v>
      </c>
      <c r="G10" s="16" t="s">
        <v>21</v>
      </c>
      <c r="H10" s="17" t="s">
        <v>22</v>
      </c>
      <c r="I10" s="17" t="s">
        <v>55</v>
      </c>
      <c r="J10" s="18" t="s">
        <v>23</v>
      </c>
      <c r="K10" s="17" t="s">
        <v>24</v>
      </c>
      <c r="L10" s="32" t="s">
        <v>25</v>
      </c>
      <c r="M10" s="33" t="s">
        <v>74</v>
      </c>
      <c r="N10" s="241">
        <v>1800</v>
      </c>
      <c r="O10" s="242">
        <v>1800</v>
      </c>
      <c r="P10" s="243">
        <f aca="true" t="shared" si="0" ref="P10:P15">O10-N10</f>
        <v>0</v>
      </c>
    </row>
    <row r="11" spans="1:16" ht="12.75">
      <c r="A11" s="293"/>
      <c r="B11" s="291"/>
      <c r="C11" s="66"/>
      <c r="D11" s="39"/>
      <c r="E11" s="40"/>
      <c r="F11" s="40"/>
      <c r="G11" s="16" t="s">
        <v>21</v>
      </c>
      <c r="H11" s="17" t="s">
        <v>22</v>
      </c>
      <c r="I11" s="17" t="s">
        <v>55</v>
      </c>
      <c r="J11" s="18" t="s">
        <v>23</v>
      </c>
      <c r="K11" s="17" t="s">
        <v>24</v>
      </c>
      <c r="L11" s="26" t="s">
        <v>90</v>
      </c>
      <c r="M11" s="27" t="s">
        <v>91</v>
      </c>
      <c r="N11" s="28">
        <v>1100</v>
      </c>
      <c r="O11" s="244">
        <v>1100</v>
      </c>
      <c r="P11" s="245">
        <f t="shared" si="0"/>
        <v>0</v>
      </c>
    </row>
    <row r="12" spans="1:16" ht="12.75">
      <c r="A12" s="293"/>
      <c r="B12" s="291"/>
      <c r="C12" s="66"/>
      <c r="D12" s="74"/>
      <c r="E12" s="75"/>
      <c r="F12" s="75"/>
      <c r="G12" s="16" t="s">
        <v>21</v>
      </c>
      <c r="H12" s="17" t="s">
        <v>22</v>
      </c>
      <c r="I12" s="17" t="s">
        <v>55</v>
      </c>
      <c r="J12" s="18" t="s">
        <v>23</v>
      </c>
      <c r="K12" s="17" t="s">
        <v>24</v>
      </c>
      <c r="L12" s="26" t="s">
        <v>44</v>
      </c>
      <c r="M12" s="27" t="s">
        <v>35</v>
      </c>
      <c r="N12" s="28">
        <v>194.05</v>
      </c>
      <c r="O12" s="244">
        <v>194.05</v>
      </c>
      <c r="P12" s="245">
        <f t="shared" si="0"/>
        <v>0</v>
      </c>
    </row>
    <row r="13" spans="1:16" ht="12.75">
      <c r="A13" s="293"/>
      <c r="B13" s="291"/>
      <c r="C13" s="151" t="s">
        <v>52</v>
      </c>
      <c r="D13" s="60"/>
      <c r="E13" s="61"/>
      <c r="F13" s="61"/>
      <c r="G13" s="22"/>
      <c r="H13" s="22"/>
      <c r="I13" s="22"/>
      <c r="J13" s="22"/>
      <c r="K13" s="22"/>
      <c r="L13" s="23"/>
      <c r="M13" s="24"/>
      <c r="N13" s="37">
        <f>SUM(N10:N12)</f>
        <v>3094.05</v>
      </c>
      <c r="O13" s="37">
        <f>SUM(O10:O12)</f>
        <v>3094.05</v>
      </c>
      <c r="P13" s="166">
        <f>SUM(P10:P12)</f>
        <v>0</v>
      </c>
    </row>
    <row r="14" spans="1:16" ht="13.5" thickBot="1">
      <c r="A14" s="293"/>
      <c r="B14" s="291"/>
      <c r="C14" s="155" t="s">
        <v>135</v>
      </c>
      <c r="D14" s="105"/>
      <c r="E14" s="106"/>
      <c r="F14" s="106"/>
      <c r="G14" s="107"/>
      <c r="H14" s="18"/>
      <c r="I14" s="18"/>
      <c r="J14" s="18"/>
      <c r="K14" s="18"/>
      <c r="L14" s="105"/>
      <c r="M14" s="105"/>
      <c r="N14" s="199">
        <f>N13</f>
        <v>3094.05</v>
      </c>
      <c r="O14" s="199">
        <f>O13</f>
        <v>3094.05</v>
      </c>
      <c r="P14" s="301">
        <f>P13</f>
        <v>0</v>
      </c>
    </row>
    <row r="15" spans="1:16" ht="13.5" thickBot="1">
      <c r="A15" s="302"/>
      <c r="B15" s="303"/>
      <c r="C15" s="207" t="s">
        <v>138</v>
      </c>
      <c r="D15" s="208"/>
      <c r="E15" s="209"/>
      <c r="F15" s="209"/>
      <c r="G15" s="210"/>
      <c r="H15" s="211"/>
      <c r="I15" s="211"/>
      <c r="J15" s="211"/>
      <c r="K15" s="211"/>
      <c r="L15" s="208"/>
      <c r="M15" s="212"/>
      <c r="N15" s="213">
        <f>SUM(N14:N14)</f>
        <v>3094.05</v>
      </c>
      <c r="O15" s="213">
        <f>SUM(O14:O14)</f>
        <v>3094.05</v>
      </c>
      <c r="P15" s="214">
        <f t="shared" si="0"/>
        <v>0</v>
      </c>
    </row>
    <row r="18" spans="3:16" ht="12.75">
      <c r="C18" s="66"/>
      <c r="D18" s="66"/>
      <c r="E18" s="66"/>
      <c r="F18" s="66"/>
      <c r="G18" s="66"/>
      <c r="H18" s="66"/>
      <c r="I18" s="66"/>
      <c r="J18" s="66"/>
      <c r="N18" s="34"/>
      <c r="O18" s="34"/>
      <c r="P18" s="34"/>
    </row>
    <row r="19" spans="1:16" ht="12.75">
      <c r="A19" s="66"/>
      <c r="B19" s="296" t="s">
        <v>121</v>
      </c>
      <c r="C19" s="296"/>
      <c r="D19" s="296"/>
      <c r="E19" s="296"/>
      <c r="F19" s="296"/>
      <c r="G19" s="296"/>
      <c r="H19" s="296"/>
      <c r="I19" s="296"/>
      <c r="N19" s="34"/>
      <c r="O19" s="34"/>
      <c r="P19" s="34"/>
    </row>
    <row r="20" spans="2:16" s="113" customFormat="1" ht="51.75">
      <c r="B20" s="139"/>
      <c r="C20" s="119" t="s">
        <v>125</v>
      </c>
      <c r="D20" s="119" t="s">
        <v>120</v>
      </c>
      <c r="E20" s="119" t="s">
        <v>119</v>
      </c>
      <c r="F20" s="119" t="s">
        <v>122</v>
      </c>
      <c r="G20" s="119" t="s">
        <v>123</v>
      </c>
      <c r="H20" s="119">
        <v>2013</v>
      </c>
      <c r="I20" s="119">
        <v>2014</v>
      </c>
      <c r="J20" s="114"/>
      <c r="N20" s="115"/>
      <c r="O20" s="115"/>
      <c r="P20" s="115"/>
    </row>
    <row r="21" spans="2:16" ht="12.75">
      <c r="B21" s="140" t="s">
        <v>23</v>
      </c>
      <c r="C21" s="295">
        <v>175000</v>
      </c>
      <c r="D21" s="116">
        <f>116295.16</f>
        <v>116295.16</v>
      </c>
      <c r="E21" s="116">
        <v>62507.32</v>
      </c>
      <c r="F21" s="116">
        <v>459.43</v>
      </c>
      <c r="G21" s="116">
        <v>8546.48</v>
      </c>
      <c r="H21" s="298">
        <v>1701</v>
      </c>
      <c r="I21" s="295">
        <v>3094.05</v>
      </c>
      <c r="J21" s="86"/>
      <c r="K21" s="86"/>
      <c r="M21" s="86"/>
      <c r="N21" s="34"/>
      <c r="O21" s="34"/>
      <c r="P21" s="34"/>
    </row>
    <row r="22" spans="2:16" ht="12.75">
      <c r="B22" s="140" t="s">
        <v>126</v>
      </c>
      <c r="C22" s="295">
        <v>50000</v>
      </c>
      <c r="D22" s="116">
        <v>7012.15</v>
      </c>
      <c r="E22" s="116">
        <v>24748.32</v>
      </c>
      <c r="F22" s="116">
        <v>0</v>
      </c>
      <c r="G22" s="116">
        <v>5392.67</v>
      </c>
      <c r="H22" s="299">
        <f>C22-(D22+E22+F22)+G22+5000</f>
        <v>28632.199999999997</v>
      </c>
      <c r="I22" s="138">
        <v>0</v>
      </c>
      <c r="K22" s="86"/>
      <c r="M22" s="86"/>
      <c r="N22" s="34"/>
      <c r="O22" s="34"/>
      <c r="P22" s="34"/>
    </row>
    <row r="23" spans="2:16" ht="12.75">
      <c r="B23" s="138" t="s">
        <v>140</v>
      </c>
      <c r="C23" s="294"/>
      <c r="D23" s="294"/>
      <c r="E23" s="294"/>
      <c r="F23" s="294"/>
      <c r="G23" s="294"/>
      <c r="H23" s="294">
        <v>1021.59</v>
      </c>
      <c r="I23" s="138">
        <v>0</v>
      </c>
      <c r="N23" s="34"/>
      <c r="O23" s="34"/>
      <c r="P23" s="34"/>
    </row>
    <row r="24" spans="2:16" ht="12.75">
      <c r="B24" s="66"/>
      <c r="C24" s="297"/>
      <c r="D24" s="297"/>
      <c r="E24" s="297"/>
      <c r="F24" s="297"/>
      <c r="G24" s="297"/>
      <c r="H24" s="297"/>
      <c r="I24" s="66"/>
      <c r="N24" s="34"/>
      <c r="O24" s="34"/>
      <c r="P24" s="34"/>
    </row>
    <row r="25" spans="2:16" ht="12.75">
      <c r="B25" s="142" t="s">
        <v>141</v>
      </c>
      <c r="C25" s="112"/>
      <c r="D25" s="112"/>
      <c r="E25" s="112"/>
      <c r="F25" s="149"/>
      <c r="G25" s="112"/>
      <c r="H25" s="112"/>
      <c r="N25" s="34"/>
      <c r="O25" s="34"/>
      <c r="P25" s="34"/>
    </row>
    <row r="26" spans="2:16" ht="12.75">
      <c r="B26" s="150" t="s">
        <v>142</v>
      </c>
      <c r="C26" s="66"/>
      <c r="D26" s="66"/>
      <c r="E26" s="66"/>
      <c r="F26" s="66"/>
      <c r="G26" s="66"/>
      <c r="H26" s="66"/>
      <c r="I26" s="66"/>
      <c r="J26" s="66"/>
      <c r="N26" s="34"/>
      <c r="O26" s="34"/>
      <c r="P26" s="34"/>
    </row>
  </sheetData>
  <sheetProtection/>
  <mergeCells count="15">
    <mergeCell ref="B19:I19"/>
    <mergeCell ref="M1:O1"/>
    <mergeCell ref="A10:A15"/>
    <mergeCell ref="B10:B15"/>
    <mergeCell ref="D2:L2"/>
    <mergeCell ref="D3:L3"/>
    <mergeCell ref="A8:A9"/>
    <mergeCell ref="B8:B9"/>
    <mergeCell ref="C8:D9"/>
    <mergeCell ref="E8:F8"/>
    <mergeCell ref="G8:G9"/>
    <mergeCell ref="H8:M8"/>
    <mergeCell ref="N8:N9"/>
    <mergeCell ref="O8:O9"/>
    <mergeCell ref="P8:P9"/>
  </mergeCell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Armine Hovhannisyan</cp:lastModifiedBy>
  <cp:lastPrinted>2014-08-21T13:40:37Z</cp:lastPrinted>
  <dcterms:created xsi:type="dcterms:W3CDTF">2011-03-18T13:32:27Z</dcterms:created>
  <dcterms:modified xsi:type="dcterms:W3CDTF">2014-08-21T13:46:03Z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1184;#ARM|b2f7d7d5-ec96-41b3-a66f-70e04c9d0355;#1109;#Budget|1c1fa43a-cb36-4844-8715-9a4cc93e1ac9;#1;#English|7f98b732-4b5b-4b70-ba90-a0eff09b5d2d;#763;#Draft|121d40a5-e62e-4d42-82e4-d6d12003de0a</vt:lpwstr>
  </property>
  <property fmtid="{D5CDD505-2E9C-101B-9397-08002B2CF9AE}" pid="6" name="_dlc_Doc">
    <vt:lpwstr>ATLASPDC-4-23818</vt:lpwstr>
  </property>
  <property fmtid="{D5CDD505-2E9C-101B-9397-08002B2CF9AE}" pid="7" name="_dlc_DocIdItemGu">
    <vt:lpwstr>b73f68df-e250-4d94-b07f-44a7e51d532d</vt:lpwstr>
  </property>
  <property fmtid="{D5CDD505-2E9C-101B-9397-08002B2CF9AE}" pid="8" name="_dlc_DocIdU">
    <vt:lpwstr>https://info.undp.org/docs/pdc/_layouts/DocIdRedir.aspx?ID=ATLASPDC-4-23818, ATLASPDC-4-23818</vt:lpwstr>
  </property>
  <property fmtid="{D5CDD505-2E9C-101B-9397-08002B2CF9AE}" pid="9" name="UN Languag">
    <vt:lpwstr>1;#English|7f98b732-4b5b-4b70-ba90-a0eff09b5d2d</vt:lpwstr>
  </property>
  <property fmtid="{D5CDD505-2E9C-101B-9397-08002B2CF9AE}" pid="10" name="UNDPPOPPFunctionalAr">
    <vt:lpwstr>Programme and Project</vt:lpwstr>
  </property>
  <property fmtid="{D5CDD505-2E9C-101B-9397-08002B2CF9AE}" pid="11" name="UNDPCount">
    <vt:lpwstr/>
  </property>
  <property fmtid="{D5CDD505-2E9C-101B-9397-08002B2CF9AE}" pid="12" name="Atlas_x0020_Document_x0020_Ty">
    <vt:lpwstr>287;#Budget|fc549c7a-78dd-43bd-a1be-cfb989f8b34d</vt:lpwstr>
  </property>
  <property fmtid="{D5CDD505-2E9C-101B-9397-08002B2CF9AE}" pid="13" name="UNDPFocusAreasTaxHTFiel">
    <vt:lpwstr/>
  </property>
  <property fmtid="{D5CDD505-2E9C-101B-9397-08002B2CF9AE}" pid="14" name="gc6531b704974d528487414686b72f">
    <vt:lpwstr>ARM|b2f7d7d5-ec96-41b3-a66f-70e04c9d0355</vt:lpwstr>
  </property>
  <property fmtid="{D5CDD505-2E9C-101B-9397-08002B2CF9AE}" pid="15" name="Operating Uni">
    <vt:lpwstr>1184;#ARM|b2f7d7d5-ec96-41b3-a66f-70e04c9d0355</vt:lpwstr>
  </property>
  <property fmtid="{D5CDD505-2E9C-101B-9397-08002B2CF9AE}" pid="16" name="UndpUnit">
    <vt:lpwstr/>
  </property>
  <property fmtid="{D5CDD505-2E9C-101B-9397-08002B2CF9AE}" pid="17" name="UndpClassificationLev">
    <vt:lpwstr>Public</vt:lpwstr>
  </property>
  <property fmtid="{D5CDD505-2E9C-101B-9397-08002B2CF9AE}" pid="18" name="c4e2ab2cc9354bbf9064eeb465a566">
    <vt:lpwstr/>
  </property>
  <property fmtid="{D5CDD505-2E9C-101B-9397-08002B2CF9AE}" pid="19" name="UndpDocType">
    <vt:lpwstr/>
  </property>
  <property fmtid="{D5CDD505-2E9C-101B-9397-08002B2CF9AE}" pid="20" name="eRegFilingCode">
    <vt:lpwstr/>
  </property>
  <property fmtid="{D5CDD505-2E9C-101B-9397-08002B2CF9AE}" pid="21" name="Un">
    <vt:lpwstr/>
  </property>
  <property fmtid="{D5CDD505-2E9C-101B-9397-08002B2CF9AE}" pid="22" name="UnitTaxHTFiel">
    <vt:lpwstr/>
  </property>
  <property fmtid="{D5CDD505-2E9C-101B-9397-08002B2CF9AE}" pid="23" name="idff2b682fce4d0680503cd9036a32">
    <vt:lpwstr>Budget|1c1fa43a-cb36-4844-8715-9a4cc93e1ac9</vt:lpwstr>
  </property>
  <property fmtid="{D5CDD505-2E9C-101B-9397-08002B2CF9AE}" pid="24" name="b6db62fdefd74bd188b0c1cc54de5b">
    <vt:lpwstr/>
  </property>
  <property fmtid="{D5CDD505-2E9C-101B-9397-08002B2CF9AE}" pid="25" name="UNDPDocumentCatego">
    <vt:lpwstr/>
  </property>
  <property fmtid="{D5CDD505-2E9C-101B-9397-08002B2CF9AE}" pid="26" name="UNDPDocumentCategoryTaxHTFiel">
    <vt:lpwstr/>
  </property>
  <property fmtid="{D5CDD505-2E9C-101B-9397-08002B2CF9AE}" pid="27" name="UNDPFocusAre">
    <vt:lpwstr/>
  </property>
  <property fmtid="{D5CDD505-2E9C-101B-9397-08002B2CF9AE}" pid="28" name="Atlas Document Stat">
    <vt:lpwstr>763;#Draft|121d40a5-e62e-4d42-82e4-d6d12003de0a</vt:lpwstr>
  </property>
  <property fmtid="{D5CDD505-2E9C-101B-9397-08002B2CF9AE}" pid="29" name="PDC Document Catego">
    <vt:lpwstr>Project</vt:lpwstr>
  </property>
  <property fmtid="{D5CDD505-2E9C-101B-9397-08002B2CF9AE}" pid="30" name="UndpDocTypeMMTaxHTFiel">
    <vt:lpwstr/>
  </property>
  <property fmtid="{D5CDD505-2E9C-101B-9397-08002B2CF9AE}" pid="31" name="UNDPPublishedDa">
    <vt:lpwstr>2014-11-12T06:00:00Z</vt:lpwstr>
  </property>
  <property fmtid="{D5CDD505-2E9C-101B-9397-08002B2CF9AE}" pid="32" name="UNDPCountryTaxHTFiel">
    <vt:lpwstr/>
  </property>
  <property fmtid="{D5CDD505-2E9C-101B-9397-08002B2CF9AE}" pid="33" name="Atlas Document Ty">
    <vt:lpwstr>1109;#Budget|1c1fa43a-cb36-4844-8715-9a4cc93e1ac9</vt:lpwstr>
  </property>
  <property fmtid="{D5CDD505-2E9C-101B-9397-08002B2CF9AE}" pid="34" name="UndpOUCo">
    <vt:lpwstr/>
  </property>
  <property fmtid="{D5CDD505-2E9C-101B-9397-08002B2CF9AE}" pid="35" name="UndpProject">
    <vt:lpwstr>00061505</vt:lpwstr>
  </property>
  <property fmtid="{D5CDD505-2E9C-101B-9397-08002B2CF9AE}" pid="36" name="_Publish">
    <vt:lpwstr/>
  </property>
  <property fmtid="{D5CDD505-2E9C-101B-9397-08002B2CF9AE}" pid="37" name="UndpDocStat">
    <vt:lpwstr>Draft</vt:lpwstr>
  </property>
  <property fmtid="{D5CDD505-2E9C-101B-9397-08002B2CF9AE}" pid="38" name="DocumentSetDescripti">
    <vt:lpwstr/>
  </property>
  <property fmtid="{D5CDD505-2E9C-101B-9397-08002B2CF9AE}" pid="39" name="Project Numb">
    <vt:lpwstr/>
  </property>
  <property fmtid="{D5CDD505-2E9C-101B-9397-08002B2CF9AE}" pid="40" name="U">
    <vt:lpwstr/>
  </property>
  <property fmtid="{D5CDD505-2E9C-101B-9397-08002B2CF9AE}" pid="41" name="UndpDoc">
    <vt:lpwstr/>
  </property>
  <property fmtid="{D5CDD505-2E9C-101B-9397-08002B2CF9AE}" pid="42" name="Project Manag">
    <vt:lpwstr/>
  </property>
  <property fmtid="{D5CDD505-2E9C-101B-9397-08002B2CF9AE}" pid="43" name="UndpIsTempla">
    <vt:lpwstr>No</vt:lpwstr>
  </property>
  <property fmtid="{D5CDD505-2E9C-101B-9397-08002B2CF9AE}" pid="44" name="Outcom">
    <vt:lpwstr/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Armine Hovhannisyan</vt:lpwstr>
  </property>
  <property fmtid="{D5CDD505-2E9C-101B-9397-08002B2CF9AE}" pid="48" name="display_urn:schemas-microsoft-com:office:office#Auth">
    <vt:lpwstr>Armine Hovhannisyan</vt:lpwstr>
  </property>
</Properties>
</file>